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405" windowWidth="15135" windowHeight="9300" activeTab="1"/>
  </bookViews>
  <sheets>
    <sheet name="Lisa 1" sheetId="1" r:id="rId1"/>
    <sheet name="Lisa 2" sheetId="2" r:id="rId2"/>
    <sheet name="Lisa3" sheetId="3" r:id="rId3"/>
    <sheet name="Lisa 4" sheetId="4" r:id="rId4"/>
    <sheet name="Lisa5" sheetId="5" r:id="rId5"/>
  </sheets>
  <definedNames/>
  <calcPr fullCalcOnLoad="1"/>
</workbook>
</file>

<file path=xl/sharedStrings.xml><?xml version="1.0" encoding="utf-8"?>
<sst xmlns="http://schemas.openxmlformats.org/spreadsheetml/2006/main" count="746" uniqueCount="384">
  <si>
    <t>T U L U B A A S</t>
  </si>
  <si>
    <t>finantseerimis-
eelarve</t>
  </si>
  <si>
    <t>kokku</t>
  </si>
  <si>
    <t xml:space="preserve">TULUD </t>
  </si>
  <si>
    <t>1.1</t>
  </si>
  <si>
    <t>Maksud</t>
  </si>
  <si>
    <t>1.2</t>
  </si>
  <si>
    <t>1.2.1</t>
  </si>
  <si>
    <t>1.2.2</t>
  </si>
  <si>
    <t>Toetused</t>
  </si>
  <si>
    <t>2</t>
  </si>
  <si>
    <t>FINANTSEERIMISTEHINGUD</t>
  </si>
  <si>
    <t>2.1</t>
  </si>
  <si>
    <t>2.3</t>
  </si>
  <si>
    <t xml:space="preserve">LINNA TULUBAAS  </t>
  </si>
  <si>
    <t>Tartu linna 2007. a eelarve muutmine</t>
  </si>
  <si>
    <t>1.1.1</t>
  </si>
  <si>
    <t>KASUTAJATE JA TEGEVUSALADE lõikes</t>
  </si>
  <si>
    <t>tuh kr</t>
  </si>
  <si>
    <t>jrk
nr</t>
  </si>
  <si>
    <t>klassif</t>
  </si>
  <si>
    <t>TULUD, KULUD</t>
  </si>
  <si>
    <t>TULUBAAS KOKKU</t>
  </si>
  <si>
    <t>KULUD KOKKU</t>
  </si>
  <si>
    <t xml:space="preserve">   sh: tegevuskulud</t>
  </si>
  <si>
    <t>3.1</t>
  </si>
  <si>
    <t>Tulud</t>
  </si>
  <si>
    <t>Kulud</t>
  </si>
  <si>
    <t>3.1.1</t>
  </si>
  <si>
    <t>3.1.1.1</t>
  </si>
  <si>
    <t>Finantseerimiseelarve</t>
  </si>
  <si>
    <t>tegevuskulud</t>
  </si>
  <si>
    <t>3.2</t>
  </si>
  <si>
    <t xml:space="preserve">         investeeringud</t>
  </si>
  <si>
    <t>3.2.1.1</t>
  </si>
  <si>
    <t>investeeringud</t>
  </si>
  <si>
    <t>Majandus</t>
  </si>
  <si>
    <t>Vaba aeg ja kultuur</t>
  </si>
  <si>
    <t>Haridus</t>
  </si>
  <si>
    <t>09110</t>
  </si>
  <si>
    <t>Lasteaiad</t>
  </si>
  <si>
    <t>09220</t>
  </si>
  <si>
    <t>Gümnaasiumid</t>
  </si>
  <si>
    <t>Sotsiaalne kaitse</t>
  </si>
  <si>
    <t>3.3</t>
  </si>
  <si>
    <t>3.3.1</t>
  </si>
  <si>
    <t>3.3.1.1</t>
  </si>
  <si>
    <t>3.4</t>
  </si>
  <si>
    <t>3.4.1</t>
  </si>
  <si>
    <t>3.4.1.1</t>
  </si>
  <si>
    <t>3.5</t>
  </si>
  <si>
    <t>3.5.1</t>
  </si>
  <si>
    <t>3.5.1.1</t>
  </si>
  <si>
    <t>08208</t>
  </si>
  <si>
    <t>3.6</t>
  </si>
  <si>
    <t>HARIDUSOSAKOND</t>
  </si>
  <si>
    <t>08105</t>
  </si>
  <si>
    <t>09212</t>
  </si>
  <si>
    <t>Põhikoolid</t>
  </si>
  <si>
    <t>09221</t>
  </si>
  <si>
    <t>Täiskasvanute gümnaasium</t>
  </si>
  <si>
    <t>09800</t>
  </si>
  <si>
    <t>Muu haridus</t>
  </si>
  <si>
    <t>Elamu- ja kommunaalmajandus</t>
  </si>
  <si>
    <t>KULTUURIOSAKOND</t>
  </si>
  <si>
    <t>Laste muusika- ja kunstikoolid</t>
  </si>
  <si>
    <t>08106</t>
  </si>
  <si>
    <t>Laste huvialamajad ja -keskused</t>
  </si>
  <si>
    <t>08201</t>
  </si>
  <si>
    <t>08202</t>
  </si>
  <si>
    <t>Tiigi Seltsimaja</t>
  </si>
  <si>
    <t>08203</t>
  </si>
  <si>
    <t>Muuseumid</t>
  </si>
  <si>
    <t>Kultuuriüritused</t>
  </si>
  <si>
    <t>LINNAMAJANDUSE OSAKOND</t>
  </si>
  <si>
    <t>04510</t>
  </si>
  <si>
    <t>Linna teede ja tänavate korrashoid</t>
  </si>
  <si>
    <t>04512</t>
  </si>
  <si>
    <t>Transpordikorraldus</t>
  </si>
  <si>
    <t>06602</t>
  </si>
  <si>
    <t>Kalmistud</t>
  </si>
  <si>
    <t>LINNAVARADE OSAKOND</t>
  </si>
  <si>
    <t>SOTSIAALABI OSAKOND</t>
  </si>
  <si>
    <t>Muu puuetega isikute sotsiaalne kaitse</t>
  </si>
  <si>
    <t>Koduteenused (Päevakeskus Kalda ja kodu-
teenused)</t>
  </si>
  <si>
    <t>Muu eakate sotsiaalne kaitse</t>
  </si>
  <si>
    <t>Muu perede ja laste sotsiaalne 
kaitse</t>
  </si>
  <si>
    <t>Muu riskirühmade sotsiaalne  kaitse</t>
  </si>
  <si>
    <t xml:space="preserve">   sh: investeeringud</t>
  </si>
  <si>
    <t>3.4.2</t>
  </si>
  <si>
    <t>3.4.2.1</t>
  </si>
  <si>
    <t>Päevakeskused (Päevakeskus Tähtvere)</t>
  </si>
  <si>
    <t>Hooldekodu</t>
  </si>
  <si>
    <t>Muud laste hoolekande asutused (Turvakodu)</t>
  </si>
  <si>
    <t>Muude riskirühmade hoolekande
asutused (Varjupaik)</t>
  </si>
  <si>
    <t xml:space="preserve">        investeeringud </t>
  </si>
  <si>
    <t>Tartu linna 2007. A</t>
  </si>
  <si>
    <t>TULUD</t>
  </si>
  <si>
    <t>TEGEVUSKULUD</t>
  </si>
  <si>
    <t>INVESTEERINGUD</t>
  </si>
  <si>
    <t>TEGEVUSTULEM</t>
  </si>
  <si>
    <t>EELARVE KOGUMAHT</t>
  </si>
  <si>
    <t>TEGEVUS- JA INVESTEERIMISKULUD  VALDKONDADE  lõikes</t>
  </si>
  <si>
    <t>K U L U D KOKKU</t>
  </si>
  <si>
    <t>2.2</t>
  </si>
  <si>
    <t xml:space="preserve">         linnamajanduse osakond</t>
  </si>
  <si>
    <t>2.4</t>
  </si>
  <si>
    <t>2.5</t>
  </si>
  <si>
    <t xml:space="preserve">   sh: haridusosakond</t>
  </si>
  <si>
    <t xml:space="preserve">        linnavarade osakond</t>
  </si>
  <si>
    <t>2.6</t>
  </si>
  <si>
    <t>Kululiik</t>
  </si>
  <si>
    <t>Kokku 
2007</t>
  </si>
  <si>
    <t xml:space="preserve"> INVESTEERINGUD</t>
  </si>
  <si>
    <t>Elamu-ja kommunaalmajandus</t>
  </si>
  <si>
    <t xml:space="preserve">Investeeringud kasutajate, objektide ja finantseerimisallikate lõikes </t>
  </si>
  <si>
    <t>Lisa 4 
jrk nr</t>
  </si>
  <si>
    <t>VABA AEG JA KULTUUR</t>
  </si>
  <si>
    <t>Haridusosakond</t>
  </si>
  <si>
    <t>HARIDUS</t>
  </si>
  <si>
    <t xml:space="preserve">   Lasteaiad</t>
  </si>
  <si>
    <t xml:space="preserve">   Põhikoolid</t>
  </si>
  <si>
    <t xml:space="preserve">   Gümnaasiumid</t>
  </si>
  <si>
    <t>Kultuuriosakond</t>
  </si>
  <si>
    <t>Linnamajanduse osakond</t>
  </si>
  <si>
    <t>MAJANDUS</t>
  </si>
  <si>
    <t xml:space="preserve">   Tänavad, sillad</t>
  </si>
  <si>
    <t>Sildade ehitus, rekonstrueerimine</t>
  </si>
  <si>
    <t>Projekteerimine</t>
  </si>
  <si>
    <t>Linnavarade osakond</t>
  </si>
  <si>
    <t xml:space="preserve">   Puhkepargid</t>
  </si>
  <si>
    <t xml:space="preserve">Väljapoole LV struktuuri </t>
  </si>
  <si>
    <t>INVESTEERINGUD KOKKU</t>
  </si>
  <si>
    <t xml:space="preserve">    Muu haridus</t>
  </si>
  <si>
    <t>Tartu linna 2007. a eelarve muutmise investeeringud
valdkondade ja finantseerimisallikate lõikes</t>
  </si>
  <si>
    <t>06400</t>
  </si>
  <si>
    <t>Tänavavalgustus</t>
  </si>
  <si>
    <t>3.6.1</t>
  </si>
  <si>
    <t>3.6.1.1</t>
  </si>
  <si>
    <t>KOONDEELARVE MUUTMINE</t>
  </si>
  <si>
    <t>Tartu linna 2007. a eelarve muutmise tulude ja kulude jaotus</t>
  </si>
  <si>
    <t>06</t>
  </si>
  <si>
    <t>06605</t>
  </si>
  <si>
    <t>Muud elamu- ja kommunaalmajanduse kulud
(Loomade varjupaiga ehitus)</t>
  </si>
  <si>
    <t>majandamis-
eelarve</t>
  </si>
  <si>
    <t xml:space="preserve">        linnamajanduse osakond</t>
  </si>
  <si>
    <t>ELAMU -JA KOMMUNAALMAJANDUS</t>
  </si>
  <si>
    <t xml:space="preserve">    Muud elamu- ja kommunaalmajanduse kulud</t>
  </si>
  <si>
    <t>Loomade varjupaik Roosi 91</t>
  </si>
  <si>
    <t>1.2.</t>
  </si>
  <si>
    <t>Kaupade ja teenuste müük</t>
  </si>
  <si>
    <t>1.1.2</t>
  </si>
  <si>
    <t xml:space="preserve">   Füüsilise isiku tulumaks</t>
  </si>
  <si>
    <t xml:space="preserve">   Reklaamimaks</t>
  </si>
  <si>
    <t>1.1.3</t>
  </si>
  <si>
    <t xml:space="preserve">   Teede ja tänavate sulgemise maks</t>
  </si>
  <si>
    <t>1.2.1.1</t>
  </si>
  <si>
    <t xml:space="preserve">   Toetused tegevuskuludeks</t>
  </si>
  <si>
    <t>1.3</t>
  </si>
  <si>
    <t>Tulud varadelt</t>
  </si>
  <si>
    <t>1.3.1.</t>
  </si>
  <si>
    <t>1.3.3</t>
  </si>
  <si>
    <t>Muud tulud</t>
  </si>
  <si>
    <t>1.4.1</t>
  </si>
  <si>
    <t>1.4</t>
  </si>
  <si>
    <t>1.2.1.2</t>
  </si>
  <si>
    <t>1.2.1.3</t>
  </si>
  <si>
    <t>1.2.1.4</t>
  </si>
  <si>
    <t xml:space="preserve">   Laekumised majandustegevusest</t>
  </si>
  <si>
    <t xml:space="preserve">      Tulud haridusalasest tegevusest</t>
  </si>
  <si>
    <t xml:space="preserve">      Tulud kultuuri- ja kunstialasest tegevusest</t>
  </si>
  <si>
    <t xml:space="preserve">      Üldvalitsemise tulud</t>
  </si>
  <si>
    <t xml:space="preserve">   Üür ja rent</t>
  </si>
  <si>
    <t xml:space="preserve">   Intressi- ja viivisetulud</t>
  </si>
  <si>
    <t xml:space="preserve">   Maa müük</t>
  </si>
  <si>
    <t xml:space="preserve">   Trahvid</t>
  </si>
  <si>
    <t xml:space="preserve">   Laenud</t>
  </si>
  <si>
    <t xml:space="preserve">      Tulud sotsiaalabialasest tegevusest</t>
  </si>
  <si>
    <t>1.2.1.5</t>
  </si>
  <si>
    <t xml:space="preserve">      Tulud spordi- ja puhkealasest tegevusest</t>
  </si>
  <si>
    <t>LINNAKANTSELEI</t>
  </si>
  <si>
    <t>Üldised valitsussektori teenused</t>
  </si>
  <si>
    <t>01112</t>
  </si>
  <si>
    <t>Linnakantselei</t>
  </si>
  <si>
    <t>3.2.1</t>
  </si>
  <si>
    <t>Osakonna teenistused</t>
  </si>
  <si>
    <t>AVALIKE SUHETE OSAKOND</t>
  </si>
  <si>
    <t>01600</t>
  </si>
  <si>
    <t>Ühistegevuskulud</t>
  </si>
  <si>
    <t>ETTEVÕTLUSE OSAKOND</t>
  </si>
  <si>
    <t>Kultuuriüritused (laadad)</t>
  </si>
  <si>
    <t>Tulud haridusalasest tegevusest</t>
  </si>
  <si>
    <t>Üür ja rent</t>
  </si>
  <si>
    <t>09222</t>
  </si>
  <si>
    <t>Kutsehariduskeskus</t>
  </si>
  <si>
    <t>3.5.2.1</t>
  </si>
  <si>
    <t>3.6.2</t>
  </si>
  <si>
    <t>3.6.2.1</t>
  </si>
  <si>
    <t>3.4.1.2</t>
  </si>
  <si>
    <t>3.4.1.3</t>
  </si>
  <si>
    <t>3.4.1.4</t>
  </si>
  <si>
    <t>3.4.1.5</t>
  </si>
  <si>
    <t>3.4.1.6</t>
  </si>
  <si>
    <t>3.5.2</t>
  </si>
  <si>
    <t>08101</t>
  </si>
  <si>
    <t>Noortesport</t>
  </si>
  <si>
    <t>3.5.2.2</t>
  </si>
  <si>
    <t>Tulud kultuuri- ja kunstialasest tegevusest</t>
  </si>
  <si>
    <t>3.5.2.3</t>
  </si>
  <si>
    <t>Tulud spordi- ja puhkealasest tegevusest</t>
  </si>
  <si>
    <t>3.5.2.4</t>
  </si>
  <si>
    <t>08109</t>
  </si>
  <si>
    <t>Noorsoo- ja spordiprojektid</t>
  </si>
  <si>
    <t>3.5.2.5</t>
  </si>
  <si>
    <t>3.5.2.6</t>
  </si>
  <si>
    <t>3.5.2.7</t>
  </si>
  <si>
    <t xml:space="preserve">        investeeringud</t>
  </si>
  <si>
    <t>Avalik kord</t>
  </si>
  <si>
    <t>03600</t>
  </si>
  <si>
    <t>Muu avalik kord</t>
  </si>
  <si>
    <t>3.6.3</t>
  </si>
  <si>
    <t>3.6.3.1</t>
  </si>
  <si>
    <t>3.6.3.2</t>
  </si>
  <si>
    <t>04900</t>
  </si>
  <si>
    <t>3.6.4</t>
  </si>
  <si>
    <t>3.6.4.1</t>
  </si>
  <si>
    <t>3.6.4.2</t>
  </si>
  <si>
    <t xml:space="preserve">      sh: tegevuskulud</t>
  </si>
  <si>
    <t xml:space="preserve">           investeeringud</t>
  </si>
  <si>
    <t>LINNAPLANEERIMISE JA MAAKORRALDUSE OSAKOND</t>
  </si>
  <si>
    <t>04210</t>
  </si>
  <si>
    <t>Maakorraldus</t>
  </si>
  <si>
    <t>Muu majandus (linnavara haldamine)</t>
  </si>
  <si>
    <t>08108</t>
  </si>
  <si>
    <t>Täiskasvanute huvialaasutused</t>
  </si>
  <si>
    <t>Raamatukogu</t>
  </si>
  <si>
    <t>Monumendid</t>
  </si>
  <si>
    <t>Riskirühmade sotsiaalhoolekande asutused</t>
  </si>
  <si>
    <t>3.7</t>
  </si>
  <si>
    <t>3.7.1</t>
  </si>
  <si>
    <t>Puuetega isikute hoolekande asutused</t>
  </si>
  <si>
    <t>Tulud sotsiaalabialasest tegevusest</t>
  </si>
  <si>
    <t>Lastekodud (teenuse ost)</t>
  </si>
  <si>
    <t>Muu sotsiaalne  kaitse</t>
  </si>
  <si>
    <t>3.8</t>
  </si>
  <si>
    <t>SA TÄHTVERE PUHKEPARK</t>
  </si>
  <si>
    <t>3.8.1</t>
  </si>
  <si>
    <t>3.8.1.1</t>
  </si>
  <si>
    <t>.08103</t>
  </si>
  <si>
    <t>Puhkepargid</t>
  </si>
  <si>
    <t>3.9</t>
  </si>
  <si>
    <t>3.9.1</t>
  </si>
  <si>
    <t>3.9.1.1</t>
  </si>
  <si>
    <t>3.10</t>
  </si>
  <si>
    <t>3.10.1</t>
  </si>
  <si>
    <t>3.10.1.1</t>
  </si>
  <si>
    <t>EESTI MAAÜLIKOOL</t>
  </si>
  <si>
    <t>09400</t>
  </si>
  <si>
    <t>Kõrgharidus</t>
  </si>
  <si>
    <t>3.11</t>
  </si>
  <si>
    <t>3.11.1</t>
  </si>
  <si>
    <t>MTÜ VAHTRAMÄGI</t>
  </si>
  <si>
    <t>Lastekodud</t>
  </si>
  <si>
    <t>3.12</t>
  </si>
  <si>
    <t>MTÜ TARTU KOIDU KESKUS</t>
  </si>
  <si>
    <t>3.12.1</t>
  </si>
  <si>
    <t>3.12.1.1</t>
  </si>
  <si>
    <t>Muud laste hoolekande asutused</t>
  </si>
  <si>
    <t>TERVISHOIUOSAKOND</t>
  </si>
  <si>
    <t>Tervishoid</t>
  </si>
  <si>
    <t>3.7.1.1</t>
  </si>
  <si>
    <t>07400</t>
  </si>
  <si>
    <t>Avalikud tervishoiuteenused</t>
  </si>
  <si>
    <t>3.13</t>
  </si>
  <si>
    <t>3.13.1</t>
  </si>
  <si>
    <t>3.13.1.1</t>
  </si>
  <si>
    <t>3.14</t>
  </si>
  <si>
    <t>3.14.1</t>
  </si>
  <si>
    <t>3.14.1.1</t>
  </si>
  <si>
    <t xml:space="preserve">    sh: linnakantselei</t>
  </si>
  <si>
    <t xml:space="preserve">         avalike suhete osakond</t>
  </si>
  <si>
    <t xml:space="preserve">         kultuuriosakond</t>
  </si>
  <si>
    <t xml:space="preserve">         sotsiaalabi osakond</t>
  </si>
  <si>
    <t xml:space="preserve">Avalik kord </t>
  </si>
  <si>
    <t xml:space="preserve">    sh: linnamajanduse osakond</t>
  </si>
  <si>
    <t>Üldised valitsussektori tenused</t>
  </si>
  <si>
    <t xml:space="preserve">         linnaplaneerimise ja maakorralduse osakond</t>
  </si>
  <si>
    <t xml:space="preserve">         linnavarade osakond</t>
  </si>
  <si>
    <t>3.11.1.1</t>
  </si>
  <si>
    <t xml:space="preserve">   sh: ettevõtluse osakond</t>
  </si>
  <si>
    <t xml:space="preserve">        kultuuriosakond</t>
  </si>
  <si>
    <t xml:space="preserve">        SA Tähtvere Puhkepark</t>
  </si>
  <si>
    <t xml:space="preserve">    sh: linnavarade osakond</t>
  </si>
  <si>
    <t xml:space="preserve">         MTÜ Vahtramägi</t>
  </si>
  <si>
    <t xml:space="preserve">         MTÜ Tartu Koidu Keskus</t>
  </si>
  <si>
    <t xml:space="preserve">        Eesti Maaülikool</t>
  </si>
  <si>
    <t xml:space="preserve">   sh: tervishoiuosakond</t>
  </si>
  <si>
    <t>Tulud üldvalitsemisasutuste majandustegevusest</t>
  </si>
  <si>
    <t>Lasteaed Krõll (Anne 67) akende vahetuse lõpetamine</t>
  </si>
  <si>
    <t>Lasteaed Poku (Anne 69) akende vahetuse lõpetamine</t>
  </si>
  <si>
    <t>Lasteaed Tähtvere (Tammsaare 10) akende vahetuse lõpetamine</t>
  </si>
  <si>
    <t>Lasteaed Piilupesa (Ropka 34) akende vahetuse lõpetamine</t>
  </si>
  <si>
    <t>Lasteaed Meelespea (Ilmatsalu 24a) akende vahetus ja küttesüsteemi rekonstrueerimine</t>
  </si>
  <si>
    <t>Kesklinna Kooli (Kroonuaia 7) sisustuse soetus ja kaugküttevõrguga liitumine</t>
  </si>
  <si>
    <t>Raatuse Gümnaasiumi (Raatuse 88a) keemiaklassi tervisekaitsenõuetega vastavusse viimine ja spordiinventari soetus</t>
  </si>
  <si>
    <t>Ettekirjutuste täitmine</t>
  </si>
  <si>
    <t>avariide likvideerimine</t>
  </si>
  <si>
    <t>3.4.</t>
  </si>
  <si>
    <t>Laulupeomuuseumi (Jaama 14) vitriinikapi soetus</t>
  </si>
  <si>
    <r>
      <t xml:space="preserve">   </t>
    </r>
    <r>
      <rPr>
        <b/>
        <i/>
        <sz val="11"/>
        <rFont val="Times New Roman"/>
        <family val="1"/>
      </rPr>
      <t>Muuseumid</t>
    </r>
  </si>
  <si>
    <t>Narva mnt (Puiestee - Orava) rekonstrueerimise projekt</t>
  </si>
  <si>
    <t>Sadevee liitumistasu</t>
  </si>
  <si>
    <t>AS Tartu Veevärk</t>
  </si>
  <si>
    <t xml:space="preserve">    Võru-Sepa- Aianduse ristmiku sadeveetrassid</t>
  </si>
  <si>
    <t>SA TÜ Kliinikumi sadeveetrassid</t>
  </si>
  <si>
    <t>Vabaduse autosild</t>
  </si>
  <si>
    <t>Vabaduse autosilla omaniku järelvalve</t>
  </si>
  <si>
    <t>Bussiootepaviljonide rekonstrueerimine ning Rõõmu ja Nooruse bussipaviljoni ehitus</t>
  </si>
  <si>
    <t xml:space="preserve">   Liikluskorraldus</t>
  </si>
  <si>
    <t>Sissesõidutähiste ehitus</t>
  </si>
  <si>
    <t>Riia-Kastani ristmiku foori rekonstrueerimine</t>
  </si>
  <si>
    <t>3.8.2</t>
  </si>
  <si>
    <t>3.8.2.1</t>
  </si>
  <si>
    <t>3.8.2.2</t>
  </si>
  <si>
    <t>3.8.2.3</t>
  </si>
  <si>
    <t>3.8.3</t>
  </si>
  <si>
    <t>3.8.3.1</t>
  </si>
  <si>
    <t>3.9.2</t>
  </si>
  <si>
    <t>3.9.2.1</t>
  </si>
  <si>
    <t>3.9.2.2</t>
  </si>
  <si>
    <t>3.9.2.3</t>
  </si>
  <si>
    <t>3.9.2.4</t>
  </si>
  <si>
    <t>3.9.2.5</t>
  </si>
  <si>
    <t>3.9.2.6</t>
  </si>
  <si>
    <t>3.9.2.7</t>
  </si>
  <si>
    <t>3.9.2.8</t>
  </si>
  <si>
    <t>3.9.2.9</t>
  </si>
  <si>
    <t>3.9.2.10</t>
  </si>
  <si>
    <t>3.9.2.11</t>
  </si>
  <si>
    <t>3.9.2.12</t>
  </si>
  <si>
    <t>3.15.1.1</t>
  </si>
  <si>
    <t xml:space="preserve">MAJANDUS </t>
  </si>
  <si>
    <t xml:space="preserve">   Muu najandus</t>
  </si>
  <si>
    <t>Mitteeluruumide investeeringud korteriühistute hoonetes</t>
  </si>
  <si>
    <t>Lammutused</t>
  </si>
  <si>
    <t>Anne Sauna rekonstrueerimise projekt</t>
  </si>
  <si>
    <r>
      <t xml:space="preserve">   </t>
    </r>
    <r>
      <rPr>
        <b/>
        <i/>
        <sz val="11"/>
        <rFont val="Times New Roman"/>
        <family val="1"/>
      </rPr>
      <t>Täiskasvanute huvialaasutused</t>
    </r>
  </si>
  <si>
    <t>Tartu Rahvaülikooli kunstikeskuse (Vaksali 7) remont</t>
  </si>
  <si>
    <t xml:space="preserve">   Raamatukogud</t>
  </si>
  <si>
    <t xml:space="preserve"> Anne haruraamatukogu (Kaunase pst 23) ruumide jahutussüsteemi projekteerimine ja osaline väljavahetamine</t>
  </si>
  <si>
    <t xml:space="preserve"> Anne haruraamatukogu (Kaunase pst 23) päikesekaitsekatted</t>
  </si>
  <si>
    <t>Linnaraamatukogu sisekujunduse projekt</t>
  </si>
  <si>
    <t>O. Lutsu nim keskraamatukogus päästeameti ettekirjutuste täitmine</t>
  </si>
  <si>
    <t>19. sajandi Linnakodaniku muuseumi (Jaani 16) projekteerimine</t>
  </si>
  <si>
    <t>19. sajandi Linnakodaniku muuseumi (Jaani 16) remont</t>
  </si>
  <si>
    <t>SOTSIAALNE KAITSE</t>
  </si>
  <si>
    <t>Varjupaiga (Lubja 7) piirdeaia ehituse projekteerimine</t>
  </si>
  <si>
    <t>Sotsiaalabi osakond</t>
  </si>
  <si>
    <t>Hooldekodule (Liiva 32) sõiduauto ja kombiahju soetus</t>
  </si>
  <si>
    <t>SA Tähtvere Puhkepargile laste - ja noortepargi projekt, ehitus, atraktsioonid</t>
  </si>
  <si>
    <r>
      <t xml:space="preserve">   </t>
    </r>
    <r>
      <rPr>
        <b/>
        <i/>
        <sz val="11"/>
        <rFont val="Times New Roman"/>
        <family val="1"/>
      </rPr>
      <t>Lastekodud</t>
    </r>
  </si>
  <si>
    <t>MTÜle Vahtramägi Mäe-Kodu (Mäe 33) piirdeaia ehituse lõpetamiseks</t>
  </si>
  <si>
    <t xml:space="preserve">   Laste ja noorte sotsiaalhoolekandeasutused</t>
  </si>
  <si>
    <t>MTÜle Tartu Koidu Keskus lastekoduhoone (Koidu 13) välisremonttöödeks</t>
  </si>
  <si>
    <t>Laenud</t>
  </si>
  <si>
    <r>
      <t xml:space="preserve">   </t>
    </r>
    <r>
      <rPr>
        <b/>
        <i/>
        <sz val="11"/>
        <rFont val="Times New Roman"/>
        <family val="1"/>
      </rPr>
      <t>Spordibaasid</t>
    </r>
  </si>
  <si>
    <t>Visa Halli (Ravila80) valgustus ja katuse remont</t>
  </si>
  <si>
    <t xml:space="preserve">TÜ raamatukoguesise platsi ja purskkaevu rekonstrueerimine; J. Lotmani mälestusmärgi paigaldamine, </t>
  </si>
  <si>
    <t>3.8.2.4</t>
  </si>
  <si>
    <t>J. Tõnissoni platsi ja Ülikooli 21 fassaadi korrastamine</t>
  </si>
  <si>
    <t>08102</t>
  </si>
  <si>
    <t>Spordibaasid</t>
  </si>
  <si>
    <t>2.7</t>
  </si>
  <si>
    <t>2.8</t>
  </si>
  <si>
    <t>Rehabilitatsioonikeskuse (Jaamamõisa 38) projekteerimine</t>
  </si>
  <si>
    <t>finantsee-
rimis-
eelarve</t>
  </si>
  <si>
    <t>majan-
damis-
eelarve</t>
  </si>
  <si>
    <t>MTÜ TARTU KRISTLIK NOORTEKODU</t>
  </si>
  <si>
    <t>3.15</t>
  </si>
  <si>
    <t>3.15.1</t>
  </si>
  <si>
    <t xml:space="preserve">         MTÜ Tartu Kristlik Noortekodu</t>
  </si>
  <si>
    <t>MTÜle Tartu Kristlik Noortekodu (Era 2) piirdeaia vahetuseks ja mänguväljaku rajamiseks</t>
  </si>
  <si>
    <t xml:space="preserve">    Võru - Võruvälja ristmiku sadeveetrassid</t>
  </si>
  <si>
    <t xml:space="preserve">    Võru - Pihlaka ristmiku sadeveetrassid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</si>
</sst>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8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b/>
      <sz val="11.5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3" fontId="4" fillId="0" borderId="2" xfId="0" applyNumberFormat="1" applyFont="1" applyBorder="1" applyAlignment="1">
      <alignment wrapText="1"/>
    </xf>
    <xf numFmtId="173" fontId="4" fillId="0" borderId="2" xfId="0" applyNumberFormat="1" applyFont="1" applyBorder="1" applyAlignment="1">
      <alignment/>
    </xf>
    <xf numFmtId="16" fontId="2" fillId="0" borderId="3" xfId="0" applyNumberFormat="1" applyFont="1" applyBorder="1" applyAlignment="1" quotePrefix="1">
      <alignment/>
    </xf>
    <xf numFmtId="0" fontId="3" fillId="0" borderId="3" xfId="0" applyFont="1" applyBorder="1" applyAlignment="1">
      <alignment/>
    </xf>
    <xf numFmtId="173" fontId="4" fillId="0" borderId="3" xfId="0" applyNumberFormat="1" applyFont="1" applyBorder="1" applyAlignment="1">
      <alignment/>
    </xf>
    <xf numFmtId="0" fontId="5" fillId="0" borderId="3" xfId="0" applyFont="1" applyBorder="1" applyAlignment="1" quotePrefix="1">
      <alignment/>
    </xf>
    <xf numFmtId="0" fontId="6" fillId="0" borderId="3" xfId="0" applyFont="1" applyBorder="1" applyAlignment="1">
      <alignment/>
    </xf>
    <xf numFmtId="173" fontId="0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16" fontId="5" fillId="0" borderId="3" xfId="0" applyNumberFormat="1" applyFont="1" applyBorder="1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17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173" fontId="5" fillId="0" borderId="4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 horizontal="left"/>
    </xf>
    <xf numFmtId="0" fontId="2" fillId="0" borderId="3" xfId="0" applyFont="1" applyBorder="1" applyAlignment="1">
      <alignment horizontal="right"/>
    </xf>
    <xf numFmtId="173" fontId="2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 horizontal="right"/>
    </xf>
    <xf numFmtId="0" fontId="7" fillId="0" borderId="3" xfId="0" applyFont="1" applyBorder="1" applyAlignment="1">
      <alignment/>
    </xf>
    <xf numFmtId="173" fontId="8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14" fontId="2" fillId="0" borderId="3" xfId="0" applyNumberFormat="1" applyFont="1" applyBorder="1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left"/>
    </xf>
    <xf numFmtId="173" fontId="4" fillId="0" borderId="2" xfId="0" applyNumberFormat="1" applyFont="1" applyBorder="1" applyAlignment="1">
      <alignment horizontal="right" wrapText="1"/>
    </xf>
    <xf numFmtId="173" fontId="4" fillId="0" borderId="2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 horizontal="left"/>
    </xf>
    <xf numFmtId="0" fontId="10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173" fontId="2" fillId="0" borderId="5" xfId="0" applyNumberFormat="1" applyFont="1" applyFill="1" applyBorder="1" applyAlignment="1">
      <alignment horizontal="right" wrapText="1"/>
    </xf>
    <xf numFmtId="0" fontId="10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73" fontId="4" fillId="0" borderId="9" xfId="0" applyNumberFormat="1" applyFont="1" applyFill="1" applyBorder="1" applyAlignment="1">
      <alignment horizontal="right" wrapText="1"/>
    </xf>
    <xf numFmtId="173" fontId="4" fillId="0" borderId="7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horizontal="left" wrapText="1"/>
    </xf>
    <xf numFmtId="173" fontId="2" fillId="0" borderId="7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left" wrapText="1"/>
    </xf>
    <xf numFmtId="173" fontId="11" fillId="2" borderId="3" xfId="0" applyNumberFormat="1" applyFont="1" applyFill="1" applyBorder="1" applyAlignment="1">
      <alignment horizontal="right" wrapText="1"/>
    </xf>
    <xf numFmtId="173" fontId="10" fillId="2" borderId="3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173" fontId="11" fillId="0" borderId="3" xfId="0" applyNumberFormat="1" applyFont="1" applyFill="1" applyBorder="1" applyAlignment="1">
      <alignment horizontal="right" wrapText="1"/>
    </xf>
    <xf numFmtId="173" fontId="10" fillId="0" borderId="3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173" fontId="10" fillId="0" borderId="3" xfId="0" applyNumberFormat="1" applyFont="1" applyFill="1" applyBorder="1" applyAlignment="1">
      <alignment horizontal="right" wrapText="1"/>
    </xf>
    <xf numFmtId="173" fontId="11" fillId="2" borderId="3" xfId="0" applyNumberFormat="1" applyFont="1" applyFill="1" applyBorder="1" applyAlignment="1">
      <alignment horizontal="right" vertical="center" wrapText="1"/>
    </xf>
    <xf numFmtId="173" fontId="11" fillId="0" borderId="3" xfId="0" applyNumberFormat="1" applyFont="1" applyFill="1" applyBorder="1" applyAlignment="1">
      <alignment horizontal="right" vertical="center" wrapText="1"/>
    </xf>
    <xf numFmtId="173" fontId="10" fillId="0" borderId="3" xfId="0" applyNumberFormat="1" applyFont="1" applyBorder="1" applyAlignment="1">
      <alignment horizontal="right" vertical="center" wrapText="1"/>
    </xf>
    <xf numFmtId="173" fontId="11" fillId="0" borderId="3" xfId="0" applyNumberFormat="1" applyFont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left" wrapText="1"/>
    </xf>
    <xf numFmtId="173" fontId="10" fillId="0" borderId="3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173" fontId="13" fillId="0" borderId="3" xfId="0" applyNumberFormat="1" applyFont="1" applyFill="1" applyBorder="1" applyAlignment="1">
      <alignment horizontal="right" wrapText="1"/>
    </xf>
    <xf numFmtId="173" fontId="14" fillId="0" borderId="3" xfId="0" applyNumberFormat="1" applyFont="1" applyFill="1" applyBorder="1" applyAlignment="1">
      <alignment horizontal="right" wrapText="1"/>
    </xf>
    <xf numFmtId="173" fontId="2" fillId="2" borderId="3" xfId="0" applyNumberFormat="1" applyFont="1" applyFill="1" applyBorder="1" applyAlignment="1">
      <alignment horizontal="right" wrapText="1"/>
    </xf>
    <xf numFmtId="49" fontId="3" fillId="0" borderId="13" xfId="0" applyNumberFormat="1" applyFont="1" applyBorder="1" applyAlignment="1">
      <alignment wrapText="1"/>
    </xf>
    <xf numFmtId="173" fontId="11" fillId="0" borderId="3" xfId="0" applyNumberFormat="1" applyFont="1" applyFill="1" applyBorder="1" applyAlignment="1">
      <alignment horizontal="right"/>
    </xf>
    <xf numFmtId="49" fontId="12" fillId="0" borderId="13" xfId="0" applyNumberFormat="1" applyFont="1" applyBorder="1" applyAlignment="1">
      <alignment wrapText="1"/>
    </xf>
    <xf numFmtId="173" fontId="11" fillId="0" borderId="3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wrapText="1"/>
    </xf>
    <xf numFmtId="173" fontId="10" fillId="0" borderId="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wrapText="1"/>
    </xf>
    <xf numFmtId="49" fontId="12" fillId="0" borderId="13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173" fontId="11" fillId="2" borderId="3" xfId="0" applyNumberFormat="1" applyFont="1" applyFill="1" applyBorder="1" applyAlignment="1">
      <alignment horizontal="right"/>
    </xf>
    <xf numFmtId="173" fontId="10" fillId="0" borderId="3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173" fontId="2" fillId="2" borderId="3" xfId="0" applyNumberFormat="1" applyFont="1" applyFill="1" applyBorder="1" applyAlignment="1">
      <alignment horizontal="right"/>
    </xf>
    <xf numFmtId="173" fontId="4" fillId="0" borderId="3" xfId="0" applyNumberFormat="1" applyFont="1" applyBorder="1" applyAlignment="1">
      <alignment horizontal="right"/>
    </xf>
    <xf numFmtId="0" fontId="15" fillId="0" borderId="0" xfId="0" applyFont="1" applyBorder="1" applyAlignment="1">
      <alignment wrapText="1"/>
    </xf>
    <xf numFmtId="173" fontId="4" fillId="0" borderId="3" xfId="0" applyNumberFormat="1" applyFont="1" applyFill="1" applyBorder="1" applyAlignment="1">
      <alignment horizontal="right" wrapText="1"/>
    </xf>
    <xf numFmtId="173" fontId="13" fillId="0" borderId="3" xfId="0" applyNumberFormat="1" applyFont="1" applyFill="1" applyBorder="1" applyAlignment="1">
      <alignment horizontal="right"/>
    </xf>
    <xf numFmtId="173" fontId="16" fillId="0" borderId="0" xfId="0" applyNumberFormat="1" applyFont="1" applyAlignment="1">
      <alignment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 quotePrefix="1">
      <alignment horizontal="left"/>
    </xf>
    <xf numFmtId="0" fontId="10" fillId="0" borderId="3" xfId="0" applyFont="1" applyBorder="1" applyAlignment="1" quotePrefix="1">
      <alignment horizontal="left" wrapText="1"/>
    </xf>
    <xf numFmtId="0" fontId="10" fillId="0" borderId="3" xfId="0" applyFont="1" applyBorder="1" applyAlignment="1">
      <alignment horizontal="left" wrapText="1"/>
    </xf>
    <xf numFmtId="49" fontId="10" fillId="0" borderId="3" xfId="0" applyNumberFormat="1" applyFont="1" applyFill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0" fontId="2" fillId="0" borderId="3" xfId="0" applyFont="1" applyBorder="1" applyAlignment="1" quotePrefix="1">
      <alignment horizontal="right"/>
    </xf>
    <xf numFmtId="0" fontId="17" fillId="0" borderId="0" xfId="0" applyFont="1" applyAlignment="1">
      <alignment/>
    </xf>
    <xf numFmtId="173" fontId="0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4" fontId="5" fillId="0" borderId="3" xfId="0" applyNumberFormat="1" applyFont="1" applyBorder="1" applyAlignment="1" quotePrefix="1">
      <alignment/>
    </xf>
    <xf numFmtId="0" fontId="3" fillId="0" borderId="3" xfId="0" applyFont="1" applyBorder="1" applyAlignment="1">
      <alignment wrapText="1"/>
    </xf>
    <xf numFmtId="14" fontId="5" fillId="0" borderId="3" xfId="0" applyNumberFormat="1" applyFont="1" applyBorder="1" applyAlignment="1">
      <alignment/>
    </xf>
    <xf numFmtId="14" fontId="5" fillId="0" borderId="3" xfId="0" applyNumberFormat="1" applyFont="1" applyBorder="1" applyAlignment="1" quotePrefix="1">
      <alignment horizontal="left"/>
    </xf>
    <xf numFmtId="14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173" fontId="4" fillId="0" borderId="4" xfId="0" applyNumberFormat="1" applyFont="1" applyBorder="1" applyAlignment="1">
      <alignment horizontal="right" wrapText="1"/>
    </xf>
    <xf numFmtId="173" fontId="4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173" fontId="0" fillId="0" borderId="4" xfId="0" applyNumberFormat="1" applyFont="1" applyBorder="1" applyAlignment="1">
      <alignment horizontal="right" wrapText="1"/>
    </xf>
    <xf numFmtId="173" fontId="0" fillId="0" borderId="4" xfId="0" applyNumberFormat="1" applyFont="1" applyBorder="1" applyAlignment="1">
      <alignment horizontal="right"/>
    </xf>
    <xf numFmtId="0" fontId="2" fillId="0" borderId="4" xfId="0" applyFont="1" applyBorder="1" applyAlignment="1" quotePrefix="1">
      <alignment horizontal="left"/>
    </xf>
    <xf numFmtId="0" fontId="0" fillId="0" borderId="0" xfId="0" applyFont="1" applyAlignment="1">
      <alignment/>
    </xf>
    <xf numFmtId="16" fontId="10" fillId="0" borderId="3" xfId="0" applyNumberFormat="1" applyFont="1" applyBorder="1" applyAlignment="1" quotePrefix="1">
      <alignment horizontal="left" wrapText="1"/>
    </xf>
    <xf numFmtId="173" fontId="11" fillId="0" borderId="3" xfId="0" applyNumberFormat="1" applyFont="1" applyBorder="1" applyAlignment="1">
      <alignment horizontal="right" wrapText="1"/>
    </xf>
    <xf numFmtId="49" fontId="7" fillId="0" borderId="13" xfId="0" applyNumberFormat="1" applyFont="1" applyFill="1" applyBorder="1" applyAlignment="1">
      <alignment wrapText="1"/>
    </xf>
    <xf numFmtId="173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 quotePrefix="1">
      <alignment horizontal="left"/>
    </xf>
    <xf numFmtId="0" fontId="6" fillId="0" borderId="7" xfId="0" applyFont="1" applyBorder="1" applyAlignment="1">
      <alignment horizontal="left" wrapText="1"/>
    </xf>
    <xf numFmtId="172" fontId="10" fillId="0" borderId="0" xfId="0" applyNumberFormat="1" applyFont="1" applyAlignment="1">
      <alignment/>
    </xf>
    <xf numFmtId="0" fontId="2" fillId="0" borderId="4" xfId="0" applyFont="1" applyBorder="1" applyAlignment="1">
      <alignment horizontal="left"/>
    </xf>
    <xf numFmtId="0" fontId="14" fillId="0" borderId="3" xfId="0" applyFont="1" applyBorder="1" applyAlignment="1" quotePrefix="1">
      <alignment horizontal="left"/>
    </xf>
    <xf numFmtId="49" fontId="10" fillId="0" borderId="3" xfId="0" applyNumberFormat="1" applyFont="1" applyBorder="1" applyAlignment="1" quotePrefix="1">
      <alignment horizontal="left"/>
    </xf>
    <xf numFmtId="17" fontId="10" fillId="0" borderId="3" xfId="0" applyNumberFormat="1" applyFont="1" applyBorder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 vertical="center" wrapText="1"/>
    </xf>
    <xf numFmtId="173" fontId="3" fillId="0" borderId="4" xfId="0" applyNumberFormat="1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4">
      <selection activeCell="B6" sqref="B6"/>
    </sheetView>
  </sheetViews>
  <sheetFormatPr defaultColWidth="9.140625" defaultRowHeight="12.75"/>
  <cols>
    <col min="1" max="1" width="40.57421875" style="0" customWidth="1"/>
    <col min="2" max="2" width="18.57421875" style="2" customWidth="1"/>
    <col min="4" max="4" width="12.7109375" style="0" bestFit="1" customWidth="1"/>
  </cols>
  <sheetData>
    <row r="1" spans="1:2" ht="15.75">
      <c r="A1" s="148" t="s">
        <v>96</v>
      </c>
      <c r="B1" s="148"/>
    </row>
    <row r="2" spans="1:2" ht="15.75">
      <c r="A2" s="148" t="s">
        <v>139</v>
      </c>
      <c r="B2" s="148"/>
    </row>
    <row r="3" ht="12.75">
      <c r="B3" s="23" t="s">
        <v>18</v>
      </c>
    </row>
    <row r="4" spans="1:2" ht="14.25">
      <c r="A4" s="11" t="s">
        <v>97</v>
      </c>
      <c r="B4" s="12">
        <f>SUM(B5:B9)</f>
        <v>60409</v>
      </c>
    </row>
    <row r="5" spans="1:2" ht="15">
      <c r="A5" s="14" t="s">
        <v>5</v>
      </c>
      <c r="B5" s="15">
        <f>'Lisa 2'!E6</f>
        <v>80620</v>
      </c>
    </row>
    <row r="6" spans="1:2" ht="15">
      <c r="A6" s="14" t="s">
        <v>150</v>
      </c>
      <c r="B6" s="15">
        <f>'Lisa 2'!E10</f>
        <v>2920</v>
      </c>
    </row>
    <row r="7" spans="1:2" ht="15">
      <c r="A7" s="14" t="s">
        <v>9</v>
      </c>
      <c r="B7" s="15">
        <f>'Lisa 2'!E18</f>
        <v>-882</v>
      </c>
    </row>
    <row r="8" spans="1:2" ht="15">
      <c r="A8" s="14" t="s">
        <v>159</v>
      </c>
      <c r="B8" s="15">
        <f>'Lisa 2'!E20</f>
        <v>-23349</v>
      </c>
    </row>
    <row r="9" spans="1:2" ht="15">
      <c r="A9" s="14" t="s">
        <v>162</v>
      </c>
      <c r="B9" s="15">
        <f>'Lisa 2'!E23</f>
        <v>1100</v>
      </c>
    </row>
    <row r="10" spans="1:2" ht="15">
      <c r="A10" s="14"/>
      <c r="B10" s="15"/>
    </row>
    <row r="11" spans="1:2" ht="14.25">
      <c r="A11" s="11" t="s">
        <v>98</v>
      </c>
      <c r="B11" s="12">
        <f>SUM(B12:B19)</f>
        <v>12556.8</v>
      </c>
    </row>
    <row r="12" spans="1:2" ht="15">
      <c r="A12" s="14" t="s">
        <v>285</v>
      </c>
      <c r="B12" s="15">
        <f>'Lisa 4'!D20+'Lisa 4'!D32+'Lisa 4'!D119+'Lisa 4'!D188+'Lisa 4'!D303</f>
        <v>991.7</v>
      </c>
    </row>
    <row r="13" spans="1:2" ht="15">
      <c r="A13" s="14" t="s">
        <v>217</v>
      </c>
      <c r="B13" s="15">
        <f>'Lisa 4'!D196</f>
        <v>57</v>
      </c>
    </row>
    <row r="14" spans="1:2" ht="15">
      <c r="A14" s="14" t="s">
        <v>36</v>
      </c>
      <c r="B14" s="15">
        <f>'Lisa 4'!F204+'Lisa 4'!F212+'Lisa 4'!F239+'Lisa 4'!F252</f>
        <v>4695.3</v>
      </c>
    </row>
    <row r="15" spans="1:2" ht="15">
      <c r="A15" s="14" t="s">
        <v>63</v>
      </c>
      <c r="B15" s="15">
        <f>'Lisa 4'!F220+'Lisa 4'!F227</f>
        <v>640.4</v>
      </c>
    </row>
    <row r="16" spans="1:2" ht="15">
      <c r="A16" s="14" t="s">
        <v>269</v>
      </c>
      <c r="B16" s="15">
        <f>'Lisa 4'!F404</f>
        <v>11</v>
      </c>
    </row>
    <row r="17" spans="1:2" ht="15">
      <c r="A17" s="14" t="s">
        <v>37</v>
      </c>
      <c r="B17" s="15">
        <f>'Lisa 4'!F44+'Lisa 4'!F127+'Lisa 4'!F144+'Lisa 4'!F135+'Lisa 4'!F151+'Lisa 4'!F158+'Lisa 4'!F166+'Lisa 4'!F175</f>
        <v>1627.6</v>
      </c>
    </row>
    <row r="18" spans="1:2" ht="15">
      <c r="A18" s="14" t="s">
        <v>38</v>
      </c>
      <c r="B18" s="15">
        <f>'Lisa 4'!F66+'Lisa 4'!F76+'Lisa 4'!F84+'Lisa 4'!F91+'Lisa 4'!F428</f>
        <v>3983.3</v>
      </c>
    </row>
    <row r="19" spans="1:2" ht="15">
      <c r="A19" s="14" t="s">
        <v>43</v>
      </c>
      <c r="B19" s="15">
        <f>'Lisa 4'!F392+'Lisa 4'!F385+'Lisa 4'!F378+'Lisa 4'!F370+'Lisa 4'!F363+'Lisa 4'!F356+'Lisa 4'!F349+'Lisa 4'!F341+'Lisa 4'!F333+'Lisa 4'!F326+'Lisa 4'!F318+'Lisa 4'!F311</f>
        <v>550.5000000000001</v>
      </c>
    </row>
    <row r="20" spans="1:2" ht="15">
      <c r="A20" s="14"/>
      <c r="B20" s="15"/>
    </row>
    <row r="21" spans="1:4" ht="14.25">
      <c r="A21" s="11" t="s">
        <v>99</v>
      </c>
      <c r="B21" s="12">
        <f>SUM(B22:B26)</f>
        <v>22852.199999999997</v>
      </c>
      <c r="D21" s="2"/>
    </row>
    <row r="22" spans="1:2" ht="15">
      <c r="A22" s="14" t="s">
        <v>36</v>
      </c>
      <c r="B22" s="15">
        <f>SUM(Lisa5!E7)</f>
        <v>11603.699999999999</v>
      </c>
    </row>
    <row r="23" spans="1:2" ht="15">
      <c r="A23" s="14" t="s">
        <v>63</v>
      </c>
      <c r="B23" s="15">
        <f>SUM(Lisa5!E8)</f>
        <v>473</v>
      </c>
    </row>
    <row r="24" spans="1:2" ht="15">
      <c r="A24" s="14" t="s">
        <v>37</v>
      </c>
      <c r="B24" s="15">
        <f>SUM(Lisa5!E9)</f>
        <v>2151.2</v>
      </c>
    </row>
    <row r="25" spans="1:2" ht="15">
      <c r="A25" s="14" t="s">
        <v>38</v>
      </c>
      <c r="B25" s="15">
        <f>Lisa5!E10</f>
        <v>9923.8</v>
      </c>
    </row>
    <row r="26" spans="1:2" ht="15">
      <c r="A26" s="14" t="s">
        <v>43</v>
      </c>
      <c r="B26" s="15">
        <f>Lisa5!E11</f>
        <v>-1299.5</v>
      </c>
    </row>
    <row r="27" spans="1:2" ht="15">
      <c r="A27" s="14"/>
      <c r="B27" s="15"/>
    </row>
    <row r="28" spans="1:2" ht="14.25">
      <c r="A28" s="11" t="s">
        <v>100</v>
      </c>
      <c r="B28" s="12">
        <f>B4-B11-B21</f>
        <v>25000</v>
      </c>
    </row>
    <row r="29" spans="1:4" ht="15">
      <c r="A29" s="14"/>
      <c r="B29" s="15"/>
      <c r="D29" s="47"/>
    </row>
    <row r="30" spans="1:2" ht="14.25">
      <c r="A30" s="11" t="s">
        <v>11</v>
      </c>
      <c r="B30" s="12">
        <f>SUM(B31:B31)</f>
        <v>-25000</v>
      </c>
    </row>
    <row r="31" spans="1:2" ht="15">
      <c r="A31" s="14" t="s">
        <v>364</v>
      </c>
      <c r="B31" s="15">
        <f>'Lisa 2'!C26</f>
        <v>-25000</v>
      </c>
    </row>
    <row r="32" spans="1:2" ht="15">
      <c r="A32" s="14"/>
      <c r="B32" s="15"/>
    </row>
    <row r="33" spans="1:2" ht="14.25">
      <c r="A33" s="11" t="s">
        <v>101</v>
      </c>
      <c r="B33" s="12">
        <f>B4+B31</f>
        <v>35409</v>
      </c>
    </row>
    <row r="34" ht="12.75">
      <c r="B34" s="48"/>
    </row>
    <row r="35" ht="12.75">
      <c r="B35" s="112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1
Tartu Linnavolikogu ...oktoobri 2007.a 
määruse nr ...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4">
      <selection activeCell="B30" sqref="B30"/>
    </sheetView>
  </sheetViews>
  <sheetFormatPr defaultColWidth="9.140625" defaultRowHeight="12.75"/>
  <cols>
    <col min="1" max="1" width="6.28125" style="0" bestFit="1" customWidth="1"/>
    <col min="2" max="2" width="39.7109375" style="0" customWidth="1"/>
    <col min="3" max="3" width="12.421875" style="2" bestFit="1" customWidth="1"/>
    <col min="4" max="4" width="8.57421875" style="2" customWidth="1"/>
    <col min="5" max="5" width="8.7109375" style="2" bestFit="1" customWidth="1"/>
    <col min="6" max="6" width="9.140625" style="1" customWidth="1"/>
  </cols>
  <sheetData>
    <row r="1" spans="2:5" ht="15.75">
      <c r="B1" s="148" t="s">
        <v>15</v>
      </c>
      <c r="C1" s="148"/>
      <c r="D1" s="148"/>
      <c r="E1" s="148"/>
    </row>
    <row r="2" spans="2:5" ht="15.75">
      <c r="B2" s="148" t="s">
        <v>0</v>
      </c>
      <c r="C2" s="148"/>
      <c r="D2" s="148"/>
      <c r="E2" s="148"/>
    </row>
    <row r="4" spans="1:5" ht="39" customHeight="1">
      <c r="A4" s="3"/>
      <c r="B4" s="3"/>
      <c r="C4" s="4" t="s">
        <v>1</v>
      </c>
      <c r="D4" s="4" t="s">
        <v>144</v>
      </c>
      <c r="E4" s="5" t="s">
        <v>2</v>
      </c>
    </row>
    <row r="5" spans="1:5" ht="14.25">
      <c r="A5" s="6">
        <v>1</v>
      </c>
      <c r="B5" s="7" t="s">
        <v>3</v>
      </c>
      <c r="C5" s="8">
        <f>SUM(C6,C10,C18,C20,C23)</f>
        <v>58489</v>
      </c>
      <c r="D5" s="8">
        <f>SUM(D6,D10,D18,D20,D23)</f>
        <v>1920</v>
      </c>
      <c r="E5" s="9">
        <f>SUM(C5:D5)</f>
        <v>60409</v>
      </c>
    </row>
    <row r="6" spans="1:5" ht="14.25">
      <c r="A6" s="10" t="s">
        <v>4</v>
      </c>
      <c r="B6" s="11" t="s">
        <v>5</v>
      </c>
      <c r="C6" s="12">
        <f>SUM(C7:C9)</f>
        <v>80620</v>
      </c>
      <c r="D6" s="12"/>
      <c r="E6" s="12">
        <f aca="true" t="shared" si="0" ref="E6:E27">SUM(C6:D6)</f>
        <v>80620</v>
      </c>
    </row>
    <row r="7" spans="1:5" ht="15">
      <c r="A7" s="13" t="s">
        <v>16</v>
      </c>
      <c r="B7" s="14" t="s">
        <v>152</v>
      </c>
      <c r="C7" s="15">
        <f>79250+210</f>
        <v>79460</v>
      </c>
      <c r="D7" s="15"/>
      <c r="E7" s="15">
        <f t="shared" si="0"/>
        <v>79460</v>
      </c>
    </row>
    <row r="8" spans="1:5" ht="15">
      <c r="A8" s="123" t="s">
        <v>151</v>
      </c>
      <c r="B8" s="14" t="s">
        <v>153</v>
      </c>
      <c r="C8" s="15">
        <v>660</v>
      </c>
      <c r="D8" s="15"/>
      <c r="E8" s="15">
        <f t="shared" si="0"/>
        <v>660</v>
      </c>
    </row>
    <row r="9" spans="1:5" ht="15">
      <c r="A9" s="13" t="s">
        <v>154</v>
      </c>
      <c r="B9" s="14" t="s">
        <v>155</v>
      </c>
      <c r="C9" s="15">
        <v>500</v>
      </c>
      <c r="D9" s="15"/>
      <c r="E9" s="15">
        <f t="shared" si="0"/>
        <v>500</v>
      </c>
    </row>
    <row r="10" spans="1:5" ht="14.25">
      <c r="A10" s="122" t="s">
        <v>149</v>
      </c>
      <c r="B10" s="11" t="s">
        <v>150</v>
      </c>
      <c r="C10" s="12">
        <f>SUM(C11,C17)</f>
        <v>1000</v>
      </c>
      <c r="D10" s="12">
        <f>SUM(D12:D17)</f>
        <v>1920</v>
      </c>
      <c r="E10" s="12">
        <f t="shared" si="0"/>
        <v>2920</v>
      </c>
    </row>
    <row r="11" spans="1:5" ht="15">
      <c r="A11" s="123" t="s">
        <v>7</v>
      </c>
      <c r="B11" s="14" t="s">
        <v>168</v>
      </c>
      <c r="C11" s="15">
        <f>SUM(C12:C15)</f>
        <v>0</v>
      </c>
      <c r="D11" s="15">
        <f>SUM(D12:D16)</f>
        <v>1428.4</v>
      </c>
      <c r="E11" s="15">
        <f>SUM(C11:D11)</f>
        <v>1428.4</v>
      </c>
    </row>
    <row r="12" spans="1:6" ht="15">
      <c r="A12" s="123" t="s">
        <v>156</v>
      </c>
      <c r="B12" s="14" t="s">
        <v>169</v>
      </c>
      <c r="C12" s="15"/>
      <c r="D12" s="15">
        <v>47.2</v>
      </c>
      <c r="E12" s="15">
        <f t="shared" si="0"/>
        <v>47.2</v>
      </c>
      <c r="F12" s="143"/>
    </row>
    <row r="13" spans="1:6" ht="15">
      <c r="A13" s="123" t="s">
        <v>165</v>
      </c>
      <c r="B13" s="14" t="s">
        <v>170</v>
      </c>
      <c r="C13" s="15"/>
      <c r="D13" s="15">
        <f>49+65+475+50+3.1</f>
        <v>642.1</v>
      </c>
      <c r="E13" s="15">
        <f t="shared" si="0"/>
        <v>642.1</v>
      </c>
      <c r="F13" s="143"/>
    </row>
    <row r="14" spans="1:6" ht="15">
      <c r="A14" s="123" t="s">
        <v>166</v>
      </c>
      <c r="B14" s="14" t="s">
        <v>179</v>
      </c>
      <c r="C14" s="15"/>
      <c r="D14" s="15">
        <v>45</v>
      </c>
      <c r="E14" s="15">
        <f t="shared" si="0"/>
        <v>45</v>
      </c>
      <c r="F14" s="143"/>
    </row>
    <row r="15" spans="1:6" ht="15">
      <c r="A15" s="125" t="s">
        <v>167</v>
      </c>
      <c r="B15" s="14" t="s">
        <v>177</v>
      </c>
      <c r="C15" s="15"/>
      <c r="D15" s="15">
        <f>4.1+488+12+145+15+4</f>
        <v>668.1</v>
      </c>
      <c r="E15" s="15">
        <f t="shared" si="0"/>
        <v>668.1</v>
      </c>
      <c r="F15" s="143"/>
    </row>
    <row r="16" spans="1:6" ht="15">
      <c r="A16" s="123" t="s">
        <v>178</v>
      </c>
      <c r="B16" s="14" t="s">
        <v>171</v>
      </c>
      <c r="C16" s="15"/>
      <c r="D16" s="15">
        <f>15+11</f>
        <v>26</v>
      </c>
      <c r="E16" s="15">
        <f t="shared" si="0"/>
        <v>26</v>
      </c>
      <c r="F16" s="143"/>
    </row>
    <row r="17" spans="1:6" ht="15">
      <c r="A17" s="13" t="s">
        <v>8</v>
      </c>
      <c r="B17" s="14" t="s">
        <v>172</v>
      </c>
      <c r="C17" s="15">
        <v>1000</v>
      </c>
      <c r="D17" s="15">
        <f>473.6+18</f>
        <v>491.6</v>
      </c>
      <c r="E17" s="15">
        <f t="shared" si="0"/>
        <v>1491.6</v>
      </c>
      <c r="F17" s="143"/>
    </row>
    <row r="18" spans="1:5" ht="14.25">
      <c r="A18" s="16" t="s">
        <v>6</v>
      </c>
      <c r="B18" s="11" t="s">
        <v>9</v>
      </c>
      <c r="C18" s="12">
        <f>SUM(C19:C19)</f>
        <v>-882</v>
      </c>
      <c r="D18" s="12"/>
      <c r="E18" s="12">
        <f t="shared" si="0"/>
        <v>-882</v>
      </c>
    </row>
    <row r="19" spans="1:5" ht="15">
      <c r="A19" s="13" t="s">
        <v>7</v>
      </c>
      <c r="B19" s="19" t="s">
        <v>157</v>
      </c>
      <c r="C19" s="15">
        <v>-882</v>
      </c>
      <c r="D19" s="15"/>
      <c r="E19" s="15">
        <f t="shared" si="0"/>
        <v>-882</v>
      </c>
    </row>
    <row r="20" spans="1:5" ht="14.25">
      <c r="A20" s="16" t="s">
        <v>158</v>
      </c>
      <c r="B20" s="124" t="s">
        <v>159</v>
      </c>
      <c r="C20" s="12">
        <f>SUM(C21:C22)</f>
        <v>-23349</v>
      </c>
      <c r="D20" s="12"/>
      <c r="E20" s="12">
        <f t="shared" si="0"/>
        <v>-23349</v>
      </c>
    </row>
    <row r="21" spans="1:5" ht="15">
      <c r="A21" s="13" t="s">
        <v>160</v>
      </c>
      <c r="B21" s="19" t="s">
        <v>173</v>
      </c>
      <c r="C21" s="15">
        <f>1653.5+28.4-180.9+80+70</f>
        <v>1651</v>
      </c>
      <c r="D21" s="15"/>
      <c r="E21" s="15">
        <f t="shared" si="0"/>
        <v>1651</v>
      </c>
    </row>
    <row r="22" spans="1:5" ht="15">
      <c r="A22" s="13" t="s">
        <v>161</v>
      </c>
      <c r="B22" s="19" t="s">
        <v>174</v>
      </c>
      <c r="C22" s="15">
        <v>-25000</v>
      </c>
      <c r="D22" s="15"/>
      <c r="E22" s="15">
        <f t="shared" si="0"/>
        <v>-25000</v>
      </c>
    </row>
    <row r="23" spans="1:5" ht="14.25">
      <c r="A23" s="16" t="s">
        <v>164</v>
      </c>
      <c r="B23" s="124" t="s">
        <v>162</v>
      </c>
      <c r="C23" s="12">
        <f>SUM(C24:C24)</f>
        <v>1100</v>
      </c>
      <c r="D23" s="12"/>
      <c r="E23" s="12">
        <f>SUM(C23:D23)</f>
        <v>1100</v>
      </c>
    </row>
    <row r="24" spans="1:5" ht="15">
      <c r="A24" s="13" t="s">
        <v>163</v>
      </c>
      <c r="B24" s="19" t="s">
        <v>175</v>
      </c>
      <c r="C24" s="15">
        <v>1100</v>
      </c>
      <c r="D24" s="15"/>
      <c r="E24" s="15">
        <f t="shared" si="0"/>
        <v>1100</v>
      </c>
    </row>
    <row r="25" spans="1:5" ht="14.25">
      <c r="A25" s="10" t="s">
        <v>10</v>
      </c>
      <c r="B25" s="11" t="s">
        <v>11</v>
      </c>
      <c r="C25" s="12">
        <f>SUM(C26:C26)</f>
        <v>-25000</v>
      </c>
      <c r="D25" s="12"/>
      <c r="E25" s="12">
        <f t="shared" si="0"/>
        <v>-25000</v>
      </c>
    </row>
    <row r="26" spans="1:5" ht="15">
      <c r="A26" s="20" t="s">
        <v>12</v>
      </c>
      <c r="B26" s="14" t="s">
        <v>176</v>
      </c>
      <c r="C26" s="15">
        <v>-25000</v>
      </c>
      <c r="D26" s="15"/>
      <c r="E26" s="15">
        <f t="shared" si="0"/>
        <v>-25000</v>
      </c>
    </row>
    <row r="27" spans="1:5" ht="17.25" customHeight="1">
      <c r="A27" s="18"/>
      <c r="B27" s="11" t="s">
        <v>14</v>
      </c>
      <c r="C27" s="12">
        <f>SUM(C5,C25)</f>
        <v>33489</v>
      </c>
      <c r="D27" s="12">
        <f>SUM(D5,D25)</f>
        <v>1920</v>
      </c>
      <c r="E27" s="12">
        <f t="shared" si="0"/>
        <v>35409</v>
      </c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&amp;RLisa 2
Tartu Linnavolikogu .. oktoobri 2007. a
määruse nr ...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Zeros="0" workbookViewId="0" topLeftCell="A1">
      <selection activeCell="D24" sqref="D24:D25"/>
    </sheetView>
  </sheetViews>
  <sheetFormatPr defaultColWidth="9.140625" defaultRowHeight="12.75"/>
  <cols>
    <col min="1" max="1" width="6.00390625" style="21" bestFit="1" customWidth="1"/>
    <col min="2" max="2" width="42.57421875" style="0" customWidth="1"/>
    <col min="3" max="3" width="12.7109375" style="2" bestFit="1" customWidth="1"/>
    <col min="4" max="5" width="12.7109375" style="2" customWidth="1"/>
  </cols>
  <sheetData>
    <row r="1" spans="2:5" ht="15.75">
      <c r="B1" s="148" t="s">
        <v>15</v>
      </c>
      <c r="C1" s="148"/>
      <c r="D1" s="148"/>
      <c r="E1" s="148"/>
    </row>
    <row r="2" spans="2:5" ht="15.75">
      <c r="B2" s="148" t="s">
        <v>102</v>
      </c>
      <c r="C2" s="148"/>
      <c r="D2" s="148"/>
      <c r="E2" s="148"/>
    </row>
    <row r="3" ht="12.75">
      <c r="E3" s="23" t="s">
        <v>18</v>
      </c>
    </row>
    <row r="4" spans="1:5" ht="25.5">
      <c r="A4" s="49"/>
      <c r="B4" s="3"/>
      <c r="C4" s="4" t="s">
        <v>1</v>
      </c>
      <c r="D4" s="4" t="s">
        <v>144</v>
      </c>
      <c r="E4" s="5" t="s">
        <v>2</v>
      </c>
    </row>
    <row r="5" spans="1:5" ht="14.25">
      <c r="A5" s="144">
        <v>2</v>
      </c>
      <c r="B5" s="7" t="s">
        <v>103</v>
      </c>
      <c r="C5" s="51">
        <f>SUM(C6,C12,C14,C18,C21,C23,C28,C31)</f>
        <v>33489.00000000001</v>
      </c>
      <c r="D5" s="51">
        <f>SUM(D6,D12,D14,D18,D21,D23,D28,D31)</f>
        <v>1920</v>
      </c>
      <c r="E5" s="52">
        <f aca="true" t="shared" si="0" ref="E5:E13">SUM(C5:D5)</f>
        <v>35409.00000000001</v>
      </c>
    </row>
    <row r="6" spans="1:5" ht="14.25">
      <c r="A6" s="135" t="s">
        <v>12</v>
      </c>
      <c r="B6" s="129" t="s">
        <v>181</v>
      </c>
      <c r="C6" s="130">
        <f>SUM(C7:C11)</f>
        <v>991.7</v>
      </c>
      <c r="D6" s="130">
        <f>SUM(D7:D11)</f>
        <v>0</v>
      </c>
      <c r="E6" s="131">
        <f t="shared" si="0"/>
        <v>991.7</v>
      </c>
    </row>
    <row r="7" spans="1:5" ht="15">
      <c r="A7" s="50"/>
      <c r="B7" s="132" t="s">
        <v>279</v>
      </c>
      <c r="C7" s="133">
        <f>SUM('Lisa 4'!D14)</f>
        <v>105.4</v>
      </c>
      <c r="D7" s="133">
        <f>SUM('Lisa 4'!E14)</f>
        <v>0</v>
      </c>
      <c r="E7" s="134">
        <f t="shared" si="0"/>
        <v>105.4</v>
      </c>
    </row>
    <row r="8" spans="1:5" ht="15">
      <c r="A8" s="50"/>
      <c r="B8" s="132" t="s">
        <v>280</v>
      </c>
      <c r="C8" s="133">
        <f>SUM('Lisa 4'!D26)</f>
        <v>206</v>
      </c>
      <c r="D8" s="133">
        <f>SUM('Lisa 4'!E26)</f>
        <v>0</v>
      </c>
      <c r="E8" s="134">
        <f t="shared" si="0"/>
        <v>206</v>
      </c>
    </row>
    <row r="9" spans="1:5" ht="15">
      <c r="A9" s="50"/>
      <c r="B9" s="132" t="s">
        <v>281</v>
      </c>
      <c r="C9" s="133">
        <f>SUM('Lisa 4'!D113)</f>
        <v>81.7</v>
      </c>
      <c r="D9" s="133">
        <f>SUM('Lisa 4'!E113)</f>
        <v>0</v>
      </c>
      <c r="E9" s="134">
        <f t="shared" si="0"/>
        <v>81.7</v>
      </c>
    </row>
    <row r="10" spans="1:5" ht="15">
      <c r="A10" s="50"/>
      <c r="B10" s="132" t="s">
        <v>105</v>
      </c>
      <c r="C10" s="133">
        <f>SUM('Lisa 4'!D182)</f>
        <v>498.6</v>
      </c>
      <c r="D10" s="133">
        <f>SUM('Lisa 4'!E182)</f>
        <v>0</v>
      </c>
      <c r="E10" s="134">
        <f t="shared" si="0"/>
        <v>498.6</v>
      </c>
    </row>
    <row r="11" spans="1:5" ht="15">
      <c r="A11" s="50"/>
      <c r="B11" s="132" t="s">
        <v>282</v>
      </c>
      <c r="C11" s="133">
        <f>SUM('Lisa 4'!D297)</f>
        <v>100</v>
      </c>
      <c r="D11" s="133">
        <f>SUM('Lisa 4'!E297)</f>
        <v>0</v>
      </c>
      <c r="E11" s="134">
        <f t="shared" si="0"/>
        <v>100</v>
      </c>
    </row>
    <row r="12" spans="1:5" ht="14.25">
      <c r="A12" s="135" t="s">
        <v>104</v>
      </c>
      <c r="B12" s="129" t="s">
        <v>283</v>
      </c>
      <c r="C12" s="130">
        <f>SUM(C13)</f>
        <v>57</v>
      </c>
      <c r="D12" s="130">
        <f>SUM(D13)</f>
        <v>0</v>
      </c>
      <c r="E12" s="131">
        <f t="shared" si="0"/>
        <v>57</v>
      </c>
    </row>
    <row r="13" spans="1:5" ht="15">
      <c r="A13" s="50"/>
      <c r="B13" s="132" t="s">
        <v>284</v>
      </c>
      <c r="C13" s="133">
        <f>'Lisa 4'!D190</f>
        <v>57</v>
      </c>
      <c r="D13" s="133">
        <f>'Lisa 4'!E190</f>
        <v>0</v>
      </c>
      <c r="E13" s="134">
        <f t="shared" si="0"/>
        <v>57</v>
      </c>
    </row>
    <row r="14" spans="1:5" ht="14.25">
      <c r="A14" s="37" t="s">
        <v>13</v>
      </c>
      <c r="B14" s="11" t="s">
        <v>36</v>
      </c>
      <c r="C14" s="12">
        <f>SUM(C15:C17)</f>
        <v>16284</v>
      </c>
      <c r="D14" s="12">
        <f>SUM(D15:D17)</f>
        <v>15</v>
      </c>
      <c r="E14" s="108">
        <f aca="true" t="shared" si="1" ref="E14:E36">SUM(C14:D14)</f>
        <v>16299</v>
      </c>
    </row>
    <row r="15" spans="1:5" ht="15">
      <c r="A15" s="33"/>
      <c r="B15" s="14" t="s">
        <v>284</v>
      </c>
      <c r="C15" s="15">
        <f>'Lisa 4'!D198</f>
        <v>13533.4</v>
      </c>
      <c r="D15" s="15"/>
      <c r="E15" s="121">
        <f t="shared" si="1"/>
        <v>13533.4</v>
      </c>
    </row>
    <row r="16" spans="1:5" ht="15">
      <c r="A16" s="33"/>
      <c r="B16" s="14" t="s">
        <v>286</v>
      </c>
      <c r="C16" s="15">
        <f>'Lisa 4'!D233</f>
        <v>0</v>
      </c>
      <c r="D16" s="15">
        <f>'Lisa 4'!E233</f>
        <v>15</v>
      </c>
      <c r="E16" s="121">
        <f t="shared" si="1"/>
        <v>15</v>
      </c>
    </row>
    <row r="17" spans="1:5" ht="15">
      <c r="A17" s="33"/>
      <c r="B17" s="14" t="s">
        <v>287</v>
      </c>
      <c r="C17" s="15">
        <f>'Lisa 4'!D246</f>
        <v>2750.6</v>
      </c>
      <c r="D17" s="15">
        <f>'Lisa 4'!E246</f>
        <v>0</v>
      </c>
      <c r="E17" s="121">
        <f t="shared" si="1"/>
        <v>2750.6</v>
      </c>
    </row>
    <row r="18" spans="1:5" ht="14.25">
      <c r="A18" s="37" t="s">
        <v>106</v>
      </c>
      <c r="B18" s="11" t="s">
        <v>63</v>
      </c>
      <c r="C18" s="12">
        <f>SUM(C19:C20)</f>
        <v>1113.4</v>
      </c>
      <c r="D18" s="12">
        <f>SUM(D19:D20)</f>
        <v>0</v>
      </c>
      <c r="E18" s="108">
        <f t="shared" si="1"/>
        <v>1113.4</v>
      </c>
    </row>
    <row r="19" spans="1:5" ht="15">
      <c r="A19" s="45"/>
      <c r="B19" s="14" t="s">
        <v>108</v>
      </c>
      <c r="C19" s="15">
        <f>'Lisa 4'!D100</f>
        <v>473</v>
      </c>
      <c r="D19" s="15">
        <f>'Lisa 4'!E100</f>
        <v>0</v>
      </c>
      <c r="E19" s="121">
        <f t="shared" si="1"/>
        <v>473</v>
      </c>
    </row>
    <row r="20" spans="1:5" ht="15">
      <c r="A20" s="45"/>
      <c r="B20" s="14" t="s">
        <v>145</v>
      </c>
      <c r="C20" s="15">
        <f>'Lisa 4'!D214</f>
        <v>640.4</v>
      </c>
      <c r="D20" s="15"/>
      <c r="E20" s="121">
        <f t="shared" si="1"/>
        <v>640.4</v>
      </c>
    </row>
    <row r="21" spans="1:5" ht="14.25">
      <c r="A21" s="37" t="s">
        <v>107</v>
      </c>
      <c r="B21" s="11" t="s">
        <v>269</v>
      </c>
      <c r="C21" s="12">
        <f>SUM(C22)</f>
        <v>0</v>
      </c>
      <c r="D21" s="12">
        <f>SUM(D22)</f>
        <v>11</v>
      </c>
      <c r="E21" s="108">
        <f>SUM(C21:D21)</f>
        <v>11</v>
      </c>
    </row>
    <row r="22" spans="1:5" ht="15">
      <c r="A22" s="45"/>
      <c r="B22" s="14" t="s">
        <v>296</v>
      </c>
      <c r="C22" s="15">
        <f>SUM('Lisa 4'!D398)</f>
        <v>0</v>
      </c>
      <c r="D22" s="15">
        <f>SUM('Lisa 4'!E398)</f>
        <v>11</v>
      </c>
      <c r="E22" s="121">
        <f>SUM(C22:D22)</f>
        <v>11</v>
      </c>
    </row>
    <row r="23" spans="1:5" ht="14.25">
      <c r="A23" s="37" t="s">
        <v>110</v>
      </c>
      <c r="B23" s="11" t="s">
        <v>37</v>
      </c>
      <c r="C23" s="12">
        <f>SUM(C24:C27)</f>
        <v>3073.7</v>
      </c>
      <c r="D23" s="12">
        <f>SUM(D24:D27)</f>
        <v>705.1</v>
      </c>
      <c r="E23" s="108">
        <f t="shared" si="1"/>
        <v>3778.7999999999997</v>
      </c>
    </row>
    <row r="24" spans="1:5" s="136" customFormat="1" ht="15">
      <c r="A24" s="45"/>
      <c r="B24" s="14" t="s">
        <v>289</v>
      </c>
      <c r="C24" s="15">
        <f>'Lisa 4'!D38</f>
        <v>0</v>
      </c>
      <c r="D24" s="15">
        <f>'Lisa 4'!E38</f>
        <v>49</v>
      </c>
      <c r="E24" s="121">
        <f>SUM(C24:D24)</f>
        <v>49</v>
      </c>
    </row>
    <row r="25" spans="1:5" ht="15">
      <c r="A25" s="33"/>
      <c r="B25" s="14" t="s">
        <v>290</v>
      </c>
      <c r="C25" s="15">
        <f>'Lisa 4'!D121</f>
        <v>982.5</v>
      </c>
      <c r="D25" s="15">
        <f>'Lisa 4'!E121</f>
        <v>656.1</v>
      </c>
      <c r="E25" s="121">
        <f t="shared" si="1"/>
        <v>1638.6</v>
      </c>
    </row>
    <row r="26" spans="1:5" ht="15">
      <c r="A26" s="33"/>
      <c r="B26" s="14" t="s">
        <v>109</v>
      </c>
      <c r="C26" s="15">
        <f>'Lisa 4'!D255</f>
        <v>1279.1</v>
      </c>
      <c r="D26" s="15"/>
      <c r="E26" s="121">
        <f t="shared" si="1"/>
        <v>1279.1</v>
      </c>
    </row>
    <row r="27" spans="1:5" ht="15">
      <c r="A27" s="33"/>
      <c r="B27" s="14" t="s">
        <v>291</v>
      </c>
      <c r="C27" s="15">
        <f>SUM('Lisa 4'!D410)</f>
        <v>812.1</v>
      </c>
      <c r="D27" s="15"/>
      <c r="E27" s="121">
        <f t="shared" si="1"/>
        <v>812.1</v>
      </c>
    </row>
    <row r="28" spans="1:5" ht="14.25">
      <c r="A28" s="37" t="s">
        <v>372</v>
      </c>
      <c r="B28" s="11" t="s">
        <v>38</v>
      </c>
      <c r="C28" s="12">
        <f>SUM(C29:C30)</f>
        <v>13386.3</v>
      </c>
      <c r="D28" s="12">
        <f>SUM(D29:D29)</f>
        <v>520.8</v>
      </c>
      <c r="E28" s="108">
        <f t="shared" si="1"/>
        <v>13907.099999999999</v>
      </c>
    </row>
    <row r="29" spans="1:5" ht="15">
      <c r="A29" s="33"/>
      <c r="B29" s="14" t="s">
        <v>108</v>
      </c>
      <c r="C29" s="15">
        <f>'Lisa 4'!D51</f>
        <v>13286.3</v>
      </c>
      <c r="D29" s="15">
        <f>'Lisa 4'!E51</f>
        <v>520.8</v>
      </c>
      <c r="E29" s="121">
        <f t="shared" si="1"/>
        <v>13807.099999999999</v>
      </c>
    </row>
    <row r="30" spans="1:5" ht="15">
      <c r="A30" s="33"/>
      <c r="B30" s="14" t="s">
        <v>295</v>
      </c>
      <c r="C30" s="15">
        <f>SUM('Lisa 4'!D422)</f>
        <v>100</v>
      </c>
      <c r="D30" s="15"/>
      <c r="E30" s="121">
        <f t="shared" si="1"/>
        <v>100</v>
      </c>
    </row>
    <row r="31" spans="1:5" ht="14.25">
      <c r="A31" s="37" t="s">
        <v>373</v>
      </c>
      <c r="B31" s="11" t="s">
        <v>43</v>
      </c>
      <c r="C31" s="12">
        <f>SUM(C32:C36)</f>
        <v>-1417.1</v>
      </c>
      <c r="D31" s="12">
        <f>SUM(D32:D36)</f>
        <v>668.1</v>
      </c>
      <c r="E31" s="108">
        <f t="shared" si="1"/>
        <v>-748.9999999999999</v>
      </c>
    </row>
    <row r="32" spans="1:5" s="136" customFormat="1" ht="15">
      <c r="A32" s="45"/>
      <c r="B32" s="14" t="s">
        <v>292</v>
      </c>
      <c r="C32" s="15">
        <f>SUM('Lisa 4'!D284)</f>
        <v>-1770</v>
      </c>
      <c r="D32" s="15"/>
      <c r="E32" s="121">
        <f t="shared" si="1"/>
        <v>-1770</v>
      </c>
    </row>
    <row r="33" spans="1:5" s="136" customFormat="1" ht="15">
      <c r="A33" s="45"/>
      <c r="B33" s="14" t="s">
        <v>282</v>
      </c>
      <c r="C33" s="15">
        <f>'Lisa 4'!D305</f>
        <v>-100</v>
      </c>
      <c r="D33" s="15">
        <f>'Lisa 4'!E305</f>
        <v>668.1</v>
      </c>
      <c r="E33" s="121">
        <f t="shared" si="1"/>
        <v>568.1</v>
      </c>
    </row>
    <row r="34" spans="1:5" s="136" customFormat="1" ht="15">
      <c r="A34" s="45"/>
      <c r="B34" s="14" t="s">
        <v>293</v>
      </c>
      <c r="C34" s="15">
        <f>'Lisa 4'!D434</f>
        <v>80.9</v>
      </c>
      <c r="D34" s="15"/>
      <c r="E34" s="121">
        <f t="shared" si="1"/>
        <v>80.9</v>
      </c>
    </row>
    <row r="35" spans="1:5" s="136" customFormat="1" ht="15">
      <c r="A35" s="45"/>
      <c r="B35" s="14" t="s">
        <v>380</v>
      </c>
      <c r="C35" s="15">
        <f>'Lisa 4'!D446</f>
        <v>275</v>
      </c>
      <c r="D35" s="15"/>
      <c r="E35" s="121">
        <f t="shared" si="1"/>
        <v>275</v>
      </c>
    </row>
    <row r="36" spans="1:5" ht="15">
      <c r="A36" s="33"/>
      <c r="B36" s="14" t="s">
        <v>294</v>
      </c>
      <c r="C36" s="15">
        <f>SUM('Lisa 4'!D458)</f>
        <v>97</v>
      </c>
      <c r="D36" s="15"/>
      <c r="E36" s="121">
        <f t="shared" si="1"/>
        <v>97</v>
      </c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3
Tartu Linnavolikogu .. oktoobri  2007. a.
määruse nr ...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4"/>
  <sheetViews>
    <sheetView showZeros="0" workbookViewId="0" topLeftCell="A1">
      <selection activeCell="E5" sqref="E5"/>
    </sheetView>
  </sheetViews>
  <sheetFormatPr defaultColWidth="9.140625" defaultRowHeight="12.75"/>
  <cols>
    <col min="1" max="1" width="7.57421875" style="21" customWidth="1"/>
    <col min="2" max="2" width="6.57421875" style="22" bestFit="1" customWidth="1"/>
    <col min="3" max="3" width="45.00390625" style="0" customWidth="1"/>
    <col min="4" max="4" width="9.28125" style="2" customWidth="1"/>
    <col min="5" max="5" width="8.421875" style="2" customWidth="1"/>
    <col min="6" max="6" width="7.8515625" style="2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148" t="s">
        <v>140</v>
      </c>
      <c r="B1" s="148"/>
      <c r="C1" s="148"/>
      <c r="D1" s="148"/>
      <c r="E1" s="148"/>
      <c r="F1" s="148"/>
    </row>
    <row r="2" spans="1:6" ht="15.75">
      <c r="A2" s="148" t="s">
        <v>17</v>
      </c>
      <c r="B2" s="148"/>
      <c r="C2" s="148"/>
      <c r="D2" s="148"/>
      <c r="E2" s="148"/>
      <c r="F2" s="148"/>
    </row>
    <row r="3" ht="12.75">
      <c r="F3" s="23" t="s">
        <v>18</v>
      </c>
    </row>
    <row r="4" spans="1:6" ht="45">
      <c r="A4" s="24" t="s">
        <v>19</v>
      </c>
      <c r="B4" s="25" t="s">
        <v>20</v>
      </c>
      <c r="C4" s="26" t="s">
        <v>21</v>
      </c>
      <c r="D4" s="27" t="s">
        <v>1</v>
      </c>
      <c r="E4" s="27" t="s">
        <v>144</v>
      </c>
      <c r="F4" s="28" t="s">
        <v>2</v>
      </c>
    </row>
    <row r="5" spans="1:6" ht="15">
      <c r="A5" s="29"/>
      <c r="B5" s="30"/>
      <c r="C5" s="31" t="s">
        <v>22</v>
      </c>
      <c r="D5" s="32">
        <f>SUM(D11,D23,D35,D47,D109,D178,D230,D242,D293,D395,D407,D419,D431,D443,D455)</f>
        <v>33489</v>
      </c>
      <c r="E5" s="32">
        <f>SUM(E11,E23,E35,E47,E109,E178,E230,E293,E395,E407,E419,E431,E455)</f>
        <v>1920</v>
      </c>
      <c r="F5" s="32">
        <f>SUM(D5:E5)</f>
        <v>35409</v>
      </c>
    </row>
    <row r="6" spans="1:6" ht="15">
      <c r="A6" s="33"/>
      <c r="B6" s="34"/>
      <c r="C6" s="14" t="s">
        <v>23</v>
      </c>
      <c r="D6" s="35">
        <f>SUM(D7:D8)</f>
        <v>33489</v>
      </c>
      <c r="E6" s="35">
        <f>SUM(E7:E8)</f>
        <v>1920</v>
      </c>
      <c r="F6" s="36">
        <f>SUM(D6:E6)</f>
        <v>35409</v>
      </c>
    </row>
    <row r="7" spans="1:6" ht="15">
      <c r="A7" s="33"/>
      <c r="B7" s="34"/>
      <c r="C7" s="14" t="s">
        <v>24</v>
      </c>
      <c r="D7" s="36">
        <f>D13+D25+D37+D49+D111+D180+D232+D244+D295+D397+D421</f>
        <v>10654.4</v>
      </c>
      <c r="E7" s="36">
        <f>E13+E25+E37+E49+E111+E180+E232+E244+E295+E397+E421</f>
        <v>1902.4</v>
      </c>
      <c r="F7" s="36">
        <f>SUM(D7:E7)</f>
        <v>12556.8</v>
      </c>
    </row>
    <row r="8" spans="1:6" ht="15">
      <c r="A8" s="33"/>
      <c r="B8" s="34"/>
      <c r="C8" s="19" t="s">
        <v>95</v>
      </c>
      <c r="D8" s="36">
        <f>D50+D112+D181+D245+D296+D409+D433+D457+D445</f>
        <v>22834.6</v>
      </c>
      <c r="E8" s="36">
        <f>E50+E112+E181+E245+E296+E409+E433+E457</f>
        <v>17.6</v>
      </c>
      <c r="F8" s="36">
        <f>SUM(D8:E8)</f>
        <v>22852.199999999997</v>
      </c>
    </row>
    <row r="9" spans="1:6" ht="7.5" customHeight="1">
      <c r="A9" s="33"/>
      <c r="B9" s="34"/>
      <c r="C9" s="14"/>
      <c r="D9" s="36"/>
      <c r="E9" s="36"/>
      <c r="F9" s="36"/>
    </row>
    <row r="10" spans="1:6" ht="14.25">
      <c r="A10" s="37" t="s">
        <v>25</v>
      </c>
      <c r="B10" s="38"/>
      <c r="C10" s="11" t="s">
        <v>180</v>
      </c>
      <c r="D10" s="36"/>
      <c r="E10" s="36"/>
      <c r="F10" s="36"/>
    </row>
    <row r="11" spans="1:6" ht="14.25">
      <c r="A11" s="45"/>
      <c r="B11" s="34"/>
      <c r="C11" s="11" t="s">
        <v>26</v>
      </c>
      <c r="D11" s="39">
        <f>SUM(D16)</f>
        <v>105.4</v>
      </c>
      <c r="E11" s="39">
        <f>SUM(E16)</f>
        <v>0</v>
      </c>
      <c r="F11" s="39">
        <f>SUM(D11:E11)</f>
        <v>105.4</v>
      </c>
    </row>
    <row r="12" spans="1:6" ht="14.25">
      <c r="A12" s="45"/>
      <c r="B12" s="34"/>
      <c r="C12" s="11" t="s">
        <v>27</v>
      </c>
      <c r="D12" s="39">
        <f>SUM(D13)</f>
        <v>105.4</v>
      </c>
      <c r="E12" s="39">
        <f>SUM(E13)</f>
        <v>0</v>
      </c>
      <c r="F12" s="39">
        <f>SUM(D12:E12)</f>
        <v>105.4</v>
      </c>
    </row>
    <row r="13" spans="1:6" ht="15">
      <c r="A13" s="45"/>
      <c r="B13" s="34"/>
      <c r="C13" s="14" t="s">
        <v>24</v>
      </c>
      <c r="D13" s="36">
        <f>SUM(D20)</f>
        <v>105.4</v>
      </c>
      <c r="E13" s="36"/>
      <c r="F13" s="36">
        <f>SUM(D13:E13)</f>
        <v>105.4</v>
      </c>
    </row>
    <row r="14" spans="1:6" ht="14.25">
      <c r="A14" s="37" t="s">
        <v>28</v>
      </c>
      <c r="B14" s="38"/>
      <c r="C14" s="11" t="s">
        <v>181</v>
      </c>
      <c r="D14" s="39">
        <f>SUM(D19)</f>
        <v>105.4</v>
      </c>
      <c r="E14" s="39">
        <f>SUM(E19)</f>
        <v>0</v>
      </c>
      <c r="F14" s="39">
        <f>SUM(D14:E14)</f>
        <v>105.4</v>
      </c>
    </row>
    <row r="15" spans="1:6" ht="15">
      <c r="A15" s="43" t="s">
        <v>29</v>
      </c>
      <c r="B15" s="40" t="s">
        <v>182</v>
      </c>
      <c r="C15" s="41" t="s">
        <v>183</v>
      </c>
      <c r="D15" s="42"/>
      <c r="E15" s="42"/>
      <c r="F15" s="39"/>
    </row>
    <row r="16" spans="1:6" ht="14.25">
      <c r="A16" s="33"/>
      <c r="B16" s="34"/>
      <c r="C16" s="11" t="s">
        <v>26</v>
      </c>
      <c r="D16" s="39">
        <f>SUM(D17)</f>
        <v>105.4</v>
      </c>
      <c r="E16" s="39">
        <f>SUM(E17)</f>
        <v>0</v>
      </c>
      <c r="F16" s="39">
        <f>SUM(D16:E16)</f>
        <v>105.4</v>
      </c>
    </row>
    <row r="17" spans="1:6" ht="15">
      <c r="A17" s="33"/>
      <c r="B17" s="34"/>
      <c r="C17" s="14" t="s">
        <v>30</v>
      </c>
      <c r="D17" s="36">
        <v>105.4</v>
      </c>
      <c r="E17" s="36"/>
      <c r="F17" s="36">
        <f>SUM(D17:E17)</f>
        <v>105.4</v>
      </c>
    </row>
    <row r="18" spans="1:6" ht="15">
      <c r="A18" s="33"/>
      <c r="B18" s="34"/>
      <c r="C18" s="14"/>
      <c r="D18" s="36"/>
      <c r="E18" s="36"/>
      <c r="F18" s="39"/>
    </row>
    <row r="19" spans="1:6" ht="14.25">
      <c r="A19" s="33"/>
      <c r="B19" s="34"/>
      <c r="C19" s="11" t="s">
        <v>27</v>
      </c>
      <c r="D19" s="39">
        <f>SUM(D20:D20)</f>
        <v>105.4</v>
      </c>
      <c r="E19" s="39">
        <f>SUM(E20:E20)</f>
        <v>0</v>
      </c>
      <c r="F19" s="39">
        <f>SUM(D19:E19)</f>
        <v>105.4</v>
      </c>
    </row>
    <row r="20" spans="1:6" ht="15">
      <c r="A20" s="33"/>
      <c r="B20" s="34"/>
      <c r="C20" s="14" t="s">
        <v>31</v>
      </c>
      <c r="D20" s="36">
        <f>89.9+15.5</f>
        <v>105.4</v>
      </c>
      <c r="E20" s="36"/>
      <c r="F20" s="36">
        <f>SUM(D20:E20)</f>
        <v>105.4</v>
      </c>
    </row>
    <row r="21" spans="1:6" ht="15">
      <c r="A21" s="33"/>
      <c r="B21" s="34"/>
      <c r="C21" s="14"/>
      <c r="D21" s="36"/>
      <c r="E21" s="36"/>
      <c r="F21" s="39"/>
    </row>
    <row r="22" spans="1:6" ht="14.25">
      <c r="A22" s="37" t="s">
        <v>32</v>
      </c>
      <c r="B22" s="38"/>
      <c r="C22" s="11" t="s">
        <v>186</v>
      </c>
      <c r="D22" s="36"/>
      <c r="E22" s="36"/>
      <c r="F22" s="36"/>
    </row>
    <row r="23" spans="1:6" ht="14.25">
      <c r="A23" s="45"/>
      <c r="B23" s="34"/>
      <c r="C23" s="11" t="s">
        <v>26</v>
      </c>
      <c r="D23" s="39">
        <f>SUM(D28)</f>
        <v>206</v>
      </c>
      <c r="E23" s="39">
        <f>SUM(E28)</f>
        <v>0</v>
      </c>
      <c r="F23" s="39">
        <f>SUM(D23:E23)</f>
        <v>206</v>
      </c>
    </row>
    <row r="24" spans="1:6" ht="14.25">
      <c r="A24" s="45"/>
      <c r="B24" s="34"/>
      <c r="C24" s="11" t="s">
        <v>27</v>
      </c>
      <c r="D24" s="39">
        <f>SUM(D25)</f>
        <v>206</v>
      </c>
      <c r="E24" s="39">
        <f>SUM(E25)</f>
        <v>0</v>
      </c>
      <c r="F24" s="39">
        <f>SUM(D24:E24)</f>
        <v>206</v>
      </c>
    </row>
    <row r="25" spans="1:6" ht="15">
      <c r="A25" s="45"/>
      <c r="B25" s="34"/>
      <c r="C25" s="14" t="s">
        <v>24</v>
      </c>
      <c r="D25" s="36">
        <f>SUM(D32)</f>
        <v>206</v>
      </c>
      <c r="E25" s="36"/>
      <c r="F25" s="36">
        <f>SUM(D25:E25)</f>
        <v>206</v>
      </c>
    </row>
    <row r="26" spans="1:6" ht="14.25">
      <c r="A26" s="37" t="s">
        <v>184</v>
      </c>
      <c r="B26" s="38"/>
      <c r="C26" s="11" t="s">
        <v>181</v>
      </c>
      <c r="D26" s="39">
        <f>SUM(D31)</f>
        <v>206</v>
      </c>
      <c r="E26" s="39">
        <f>SUM(E31)</f>
        <v>0</v>
      </c>
      <c r="F26" s="39">
        <f>SUM(D26:E26)</f>
        <v>206</v>
      </c>
    </row>
    <row r="27" spans="1:6" ht="15">
      <c r="A27" s="43" t="s">
        <v>34</v>
      </c>
      <c r="B27" s="40" t="s">
        <v>187</v>
      </c>
      <c r="C27" s="41" t="s">
        <v>188</v>
      </c>
      <c r="D27" s="42"/>
      <c r="E27" s="42"/>
      <c r="F27" s="39"/>
    </row>
    <row r="28" spans="1:6" ht="14.25">
      <c r="A28" s="33"/>
      <c r="B28" s="34"/>
      <c r="C28" s="11" t="s">
        <v>26</v>
      </c>
      <c r="D28" s="39">
        <f>SUM(D29)</f>
        <v>206</v>
      </c>
      <c r="E28" s="39">
        <f>SUM(E29)</f>
        <v>0</v>
      </c>
      <c r="F28" s="39">
        <f>SUM(D28:E28)</f>
        <v>206</v>
      </c>
    </row>
    <row r="29" spans="1:6" ht="15">
      <c r="A29" s="33"/>
      <c r="B29" s="34"/>
      <c r="C29" s="14" t="s">
        <v>30</v>
      </c>
      <c r="D29" s="36">
        <v>206</v>
      </c>
      <c r="E29" s="36"/>
      <c r="F29" s="36">
        <f>SUM(D29:E29)</f>
        <v>206</v>
      </c>
    </row>
    <row r="30" spans="1:6" ht="15">
      <c r="A30" s="33"/>
      <c r="B30" s="34"/>
      <c r="C30" s="14"/>
      <c r="D30" s="36"/>
      <c r="E30" s="36"/>
      <c r="F30" s="39"/>
    </row>
    <row r="31" spans="1:6" ht="14.25">
      <c r="A31" s="33"/>
      <c r="B31" s="34"/>
      <c r="C31" s="11" t="s">
        <v>27</v>
      </c>
      <c r="D31" s="39">
        <f>SUM(D32:D32)</f>
        <v>206</v>
      </c>
      <c r="E31" s="39">
        <f>SUM(E32:E32)</f>
        <v>0</v>
      </c>
      <c r="F31" s="39">
        <f>SUM(D31:E31)</f>
        <v>206</v>
      </c>
    </row>
    <row r="32" spans="1:6" ht="15">
      <c r="A32" s="33"/>
      <c r="B32" s="34"/>
      <c r="C32" s="14" t="s">
        <v>31</v>
      </c>
      <c r="D32" s="36">
        <v>206</v>
      </c>
      <c r="E32" s="36"/>
      <c r="F32" s="36">
        <f>SUM(D32:E32)</f>
        <v>206</v>
      </c>
    </row>
    <row r="33" spans="1:6" ht="15">
      <c r="A33" s="33"/>
      <c r="B33" s="34"/>
      <c r="C33" s="14"/>
      <c r="D33" s="36"/>
      <c r="E33" s="36"/>
      <c r="F33" s="36"/>
    </row>
    <row r="34" spans="1:6" ht="14.25">
      <c r="A34" s="37" t="s">
        <v>44</v>
      </c>
      <c r="B34" s="38"/>
      <c r="C34" s="11" t="s">
        <v>189</v>
      </c>
      <c r="D34" s="36"/>
      <c r="E34" s="36"/>
      <c r="F34" s="36"/>
    </row>
    <row r="35" spans="1:6" ht="14.25">
      <c r="A35" s="45"/>
      <c r="B35" s="34"/>
      <c r="C35" s="11" t="s">
        <v>26</v>
      </c>
      <c r="D35" s="39">
        <f>SUM(D40)</f>
        <v>0</v>
      </c>
      <c r="E35" s="39">
        <f>SUM(E40)</f>
        <v>49</v>
      </c>
      <c r="F35" s="39">
        <f>SUM(D35:E35)</f>
        <v>49</v>
      </c>
    </row>
    <row r="36" spans="1:6" ht="14.25">
      <c r="A36" s="45"/>
      <c r="B36" s="34"/>
      <c r="C36" s="11" t="s">
        <v>27</v>
      </c>
      <c r="D36" s="39">
        <f>SUM(D37)</f>
        <v>0</v>
      </c>
      <c r="E36" s="39">
        <f>SUM(E37)</f>
        <v>49</v>
      </c>
      <c r="F36" s="39">
        <f>SUM(D36:E36)</f>
        <v>49</v>
      </c>
    </row>
    <row r="37" spans="1:6" ht="15">
      <c r="A37" s="45"/>
      <c r="B37" s="34"/>
      <c r="C37" s="14" t="s">
        <v>24</v>
      </c>
      <c r="D37" s="36">
        <f>SUM(D44)</f>
        <v>0</v>
      </c>
      <c r="E37" s="36">
        <f>SUM(E44)</f>
        <v>49</v>
      </c>
      <c r="F37" s="36">
        <f>SUM(D37:E37)</f>
        <v>49</v>
      </c>
    </row>
    <row r="38" spans="1:6" ht="14.25">
      <c r="A38" s="37" t="s">
        <v>45</v>
      </c>
      <c r="B38" s="38"/>
      <c r="C38" s="11" t="s">
        <v>37</v>
      </c>
      <c r="D38" s="39">
        <f>SUM(D43)</f>
        <v>0</v>
      </c>
      <c r="E38" s="39">
        <f>SUM(E43)</f>
        <v>49</v>
      </c>
      <c r="F38" s="39">
        <f>SUM(D38:E38)</f>
        <v>49</v>
      </c>
    </row>
    <row r="39" spans="1:6" ht="15">
      <c r="A39" s="43" t="s">
        <v>46</v>
      </c>
      <c r="B39" s="40" t="s">
        <v>53</v>
      </c>
      <c r="C39" s="41" t="s">
        <v>190</v>
      </c>
      <c r="D39" s="42"/>
      <c r="E39" s="42"/>
      <c r="F39" s="39"/>
    </row>
    <row r="40" spans="1:6" ht="14.25">
      <c r="A40" s="33"/>
      <c r="B40" s="34"/>
      <c r="C40" s="11" t="s">
        <v>26</v>
      </c>
      <c r="D40" s="39">
        <f>SUM(D41)</f>
        <v>0</v>
      </c>
      <c r="E40" s="39">
        <f>SUM(E41)</f>
        <v>49</v>
      </c>
      <c r="F40" s="39">
        <f>SUM(D40:E40)</f>
        <v>49</v>
      </c>
    </row>
    <row r="41" spans="1:6" ht="15">
      <c r="A41" s="33"/>
      <c r="B41" s="34"/>
      <c r="C41" s="14" t="s">
        <v>30</v>
      </c>
      <c r="D41" s="36"/>
      <c r="E41" s="36">
        <v>49</v>
      </c>
      <c r="F41" s="36">
        <f>SUM(D41:E41)</f>
        <v>49</v>
      </c>
    </row>
    <row r="42" spans="1:6" ht="15">
      <c r="A42" s="33"/>
      <c r="B42" s="34"/>
      <c r="C42" s="14"/>
      <c r="D42" s="36"/>
      <c r="E42" s="36"/>
      <c r="F42" s="39"/>
    </row>
    <row r="43" spans="1:6" ht="14.25">
      <c r="A43" s="33"/>
      <c r="B43" s="34"/>
      <c r="C43" s="11" t="s">
        <v>27</v>
      </c>
      <c r="D43" s="39">
        <f>SUM(D44:D44)</f>
        <v>0</v>
      </c>
      <c r="E43" s="39">
        <f>SUM(E44:E44)</f>
        <v>49</v>
      </c>
      <c r="F43" s="39">
        <f>SUM(D43:E43)</f>
        <v>49</v>
      </c>
    </row>
    <row r="44" spans="1:6" ht="15">
      <c r="A44" s="33"/>
      <c r="B44" s="34"/>
      <c r="C44" s="14" t="s">
        <v>31</v>
      </c>
      <c r="D44" s="36"/>
      <c r="E44" s="36">
        <v>49</v>
      </c>
      <c r="F44" s="36">
        <f>SUM(D44:E44)</f>
        <v>49</v>
      </c>
    </row>
    <row r="45" spans="1:6" ht="15">
      <c r="A45" s="33"/>
      <c r="B45" s="34"/>
      <c r="C45" s="14"/>
      <c r="D45" s="36"/>
      <c r="E45" s="36"/>
      <c r="F45" s="36"/>
    </row>
    <row r="46" spans="1:6" ht="14.25">
      <c r="A46" s="37" t="s">
        <v>47</v>
      </c>
      <c r="B46" s="38"/>
      <c r="C46" s="11" t="s">
        <v>55</v>
      </c>
      <c r="D46" s="36"/>
      <c r="E46" s="36"/>
      <c r="F46" s="36"/>
    </row>
    <row r="47" spans="1:6" ht="14.25">
      <c r="A47" s="45"/>
      <c r="B47" s="34"/>
      <c r="C47" s="11" t="s">
        <v>26</v>
      </c>
      <c r="D47" s="39">
        <f>D53+D60+D70+D80+D87+D94+D102</f>
        <v>13759.3</v>
      </c>
      <c r="E47" s="39">
        <f>E53+E60+E70+E80+E87+E94+E102</f>
        <v>520.8</v>
      </c>
      <c r="F47" s="39">
        <f>SUM(D47:E47)</f>
        <v>14280.099999999999</v>
      </c>
    </row>
    <row r="48" spans="1:6" ht="14.25">
      <c r="A48" s="45"/>
      <c r="B48" s="34"/>
      <c r="C48" s="11" t="s">
        <v>27</v>
      </c>
      <c r="D48" s="39">
        <f>SUM(D53,D60,D70,D80,D87,D94,D102)</f>
        <v>13759.3</v>
      </c>
      <c r="E48" s="39">
        <f>SUM(E53,E60,E70,E80,E87,E94,E102)</f>
        <v>520.8</v>
      </c>
      <c r="F48" s="39">
        <f>SUM(D48:E48)</f>
        <v>14280.099999999999</v>
      </c>
    </row>
    <row r="49" spans="1:6" ht="15">
      <c r="A49" s="45"/>
      <c r="B49" s="34"/>
      <c r="C49" s="14" t="s">
        <v>24</v>
      </c>
      <c r="D49" s="36">
        <f>SUM(D66,D76,D84,D91)</f>
        <v>3362.5</v>
      </c>
      <c r="E49" s="36">
        <f>SUM(E66,E76,E84,E91)</f>
        <v>520.8</v>
      </c>
      <c r="F49" s="36">
        <f>SUM(D49:E49)</f>
        <v>3883.3</v>
      </c>
    </row>
    <row r="50" spans="1:6" ht="15">
      <c r="A50" s="45"/>
      <c r="B50" s="34"/>
      <c r="C50" s="14" t="s">
        <v>33</v>
      </c>
      <c r="D50" s="36">
        <f>SUM(D57,D67,D98,D106,D77)</f>
        <v>10396.8</v>
      </c>
      <c r="E50" s="36">
        <f>SUM(E57,E67,E98)</f>
        <v>0</v>
      </c>
      <c r="F50" s="36">
        <f>SUM(D50:E50)</f>
        <v>10396.8</v>
      </c>
    </row>
    <row r="51" spans="1:6" ht="14.25">
      <c r="A51" s="37" t="s">
        <v>48</v>
      </c>
      <c r="B51" s="38"/>
      <c r="C51" s="11" t="s">
        <v>38</v>
      </c>
      <c r="D51" s="39">
        <f>SUM(D56,D65,D75,D83,D90,D97)</f>
        <v>13286.3</v>
      </c>
      <c r="E51" s="39">
        <f>SUM(E56,E65,E75,E83,E90,E97)</f>
        <v>520.8</v>
      </c>
      <c r="F51" s="39">
        <f>SUM(D51:E51)</f>
        <v>13807.099999999999</v>
      </c>
    </row>
    <row r="52" spans="1:6" ht="15">
      <c r="A52" s="43" t="s">
        <v>49</v>
      </c>
      <c r="B52" s="40" t="s">
        <v>39</v>
      </c>
      <c r="C52" s="41" t="s">
        <v>40</v>
      </c>
      <c r="D52" s="42"/>
      <c r="E52" s="42"/>
      <c r="F52" s="39"/>
    </row>
    <row r="53" spans="1:6" ht="14.25">
      <c r="A53" s="33"/>
      <c r="B53" s="34"/>
      <c r="C53" s="11" t="s">
        <v>26</v>
      </c>
      <c r="D53" s="39">
        <f>SUM(D54)</f>
        <v>4236</v>
      </c>
      <c r="E53" s="39">
        <f>SUM(E54)</f>
        <v>0</v>
      </c>
      <c r="F53" s="39">
        <f aca="true" t="shared" si="0" ref="F53:F132">SUM(D53:E53)</f>
        <v>4236</v>
      </c>
    </row>
    <row r="54" spans="1:6" ht="15">
      <c r="A54" s="33"/>
      <c r="B54" s="34"/>
      <c r="C54" s="14" t="s">
        <v>30</v>
      </c>
      <c r="D54" s="36">
        <v>4236</v>
      </c>
      <c r="E54" s="36"/>
      <c r="F54" s="36">
        <f t="shared" si="0"/>
        <v>4236</v>
      </c>
    </row>
    <row r="55" spans="1:6" ht="15">
      <c r="A55" s="33"/>
      <c r="B55" s="34"/>
      <c r="C55" s="14"/>
      <c r="D55" s="36"/>
      <c r="E55" s="36"/>
      <c r="F55" s="39"/>
    </row>
    <row r="56" spans="1:6" ht="14.25">
      <c r="A56" s="33"/>
      <c r="B56" s="34"/>
      <c r="C56" s="11" t="s">
        <v>27</v>
      </c>
      <c r="D56" s="39">
        <f>SUM(D57:D57)</f>
        <v>4236</v>
      </c>
      <c r="E56" s="39">
        <f>SUM(E57:E57)</f>
        <v>0</v>
      </c>
      <c r="F56" s="39">
        <f t="shared" si="0"/>
        <v>4236</v>
      </c>
    </row>
    <row r="57" spans="1:6" ht="15">
      <c r="A57" s="33"/>
      <c r="B57" s="34"/>
      <c r="C57" s="14" t="s">
        <v>35</v>
      </c>
      <c r="D57" s="36">
        <f>800+800+600+800+1236</f>
        <v>4236</v>
      </c>
      <c r="E57" s="36"/>
      <c r="F57" s="36">
        <f t="shared" si="0"/>
        <v>4236</v>
      </c>
    </row>
    <row r="58" spans="1:6" ht="15">
      <c r="A58" s="33"/>
      <c r="B58" s="34"/>
      <c r="C58" s="14"/>
      <c r="D58" s="36"/>
      <c r="E58" s="36"/>
      <c r="F58" s="39"/>
    </row>
    <row r="59" spans="1:6" ht="15">
      <c r="A59" s="44" t="s">
        <v>198</v>
      </c>
      <c r="B59" s="40" t="s">
        <v>57</v>
      </c>
      <c r="C59" s="41" t="s">
        <v>58</v>
      </c>
      <c r="D59" s="42"/>
      <c r="E59" s="42"/>
      <c r="F59" s="39"/>
    </row>
    <row r="60" spans="1:6" ht="14.25">
      <c r="A60" s="33"/>
      <c r="B60" s="34"/>
      <c r="C60" s="11" t="s">
        <v>26</v>
      </c>
      <c r="D60" s="39">
        <f>SUM(D61:D63)</f>
        <v>2387.8</v>
      </c>
      <c r="E60" s="39">
        <f>SUM(E61:E63)</f>
        <v>57</v>
      </c>
      <c r="F60" s="39">
        <f t="shared" si="0"/>
        <v>2444.8</v>
      </c>
    </row>
    <row r="61" spans="1:6" ht="15">
      <c r="A61" s="33"/>
      <c r="B61" s="34"/>
      <c r="C61" s="14" t="s">
        <v>30</v>
      </c>
      <c r="D61" s="36">
        <v>2387.8</v>
      </c>
      <c r="E61" s="36"/>
      <c r="F61" s="36">
        <f t="shared" si="0"/>
        <v>2387.8</v>
      </c>
    </row>
    <row r="62" spans="1:6" ht="15">
      <c r="A62" s="33"/>
      <c r="B62" s="34"/>
      <c r="C62" s="14" t="s">
        <v>191</v>
      </c>
      <c r="D62" s="36"/>
      <c r="E62" s="36">
        <v>-15</v>
      </c>
      <c r="F62" s="36">
        <f t="shared" si="0"/>
        <v>-15</v>
      </c>
    </row>
    <row r="63" spans="1:6" ht="15">
      <c r="A63" s="33"/>
      <c r="B63" s="34"/>
      <c r="C63" s="14" t="s">
        <v>192</v>
      </c>
      <c r="D63" s="36"/>
      <c r="E63" s="36">
        <f>57+15</f>
        <v>72</v>
      </c>
      <c r="F63" s="36">
        <f t="shared" si="0"/>
        <v>72</v>
      </c>
    </row>
    <row r="64" spans="1:6" ht="15">
      <c r="A64" s="33"/>
      <c r="B64" s="34"/>
      <c r="C64" s="14"/>
      <c r="D64" s="36"/>
      <c r="E64" s="36"/>
      <c r="F64" s="39"/>
    </row>
    <row r="65" spans="1:6" ht="14.25">
      <c r="A65" s="33"/>
      <c r="B65" s="34"/>
      <c r="C65" s="11" t="s">
        <v>27</v>
      </c>
      <c r="D65" s="39">
        <f>SUM(D66:D67)</f>
        <v>2387.8</v>
      </c>
      <c r="E65" s="39">
        <f>SUM(E66:E67)</f>
        <v>57</v>
      </c>
      <c r="F65" s="39">
        <f t="shared" si="0"/>
        <v>2444.8</v>
      </c>
    </row>
    <row r="66" spans="1:6" ht="15">
      <c r="A66" s="33"/>
      <c r="B66" s="34"/>
      <c r="C66" s="14" t="s">
        <v>31</v>
      </c>
      <c r="D66" s="36"/>
      <c r="E66" s="36">
        <v>57</v>
      </c>
      <c r="F66" s="36">
        <f t="shared" si="0"/>
        <v>57</v>
      </c>
    </row>
    <row r="67" spans="1:6" ht="15">
      <c r="A67" s="33"/>
      <c r="B67" s="34"/>
      <c r="C67" s="14" t="s">
        <v>35</v>
      </c>
      <c r="D67" s="36">
        <f>2387.8</f>
        <v>2387.8</v>
      </c>
      <c r="E67" s="36"/>
      <c r="F67" s="36">
        <f t="shared" si="0"/>
        <v>2387.8</v>
      </c>
    </row>
    <row r="68" spans="1:6" ht="15">
      <c r="A68" s="33"/>
      <c r="B68" s="34"/>
      <c r="C68" s="14"/>
      <c r="D68" s="36"/>
      <c r="E68" s="36"/>
      <c r="F68" s="39"/>
    </row>
    <row r="69" spans="1:6" ht="15">
      <c r="A69" s="43" t="s">
        <v>199</v>
      </c>
      <c r="B69" s="40" t="s">
        <v>41</v>
      </c>
      <c r="C69" s="41" t="s">
        <v>42</v>
      </c>
      <c r="D69" s="42"/>
      <c r="E69" s="42"/>
      <c r="F69" s="39"/>
    </row>
    <row r="70" spans="1:6" ht="14.25">
      <c r="A70" s="33"/>
      <c r="B70" s="34"/>
      <c r="C70" s="11" t="s">
        <v>26</v>
      </c>
      <c r="D70" s="39">
        <f>SUM(D71:D73)</f>
        <v>3516</v>
      </c>
      <c r="E70" s="39">
        <f>SUM(E71:E73)</f>
        <v>413.4</v>
      </c>
      <c r="F70" s="39">
        <f t="shared" si="0"/>
        <v>3929.4</v>
      </c>
    </row>
    <row r="71" spans="1:6" ht="15">
      <c r="A71" s="33"/>
      <c r="B71" s="34"/>
      <c r="C71" s="14" t="s">
        <v>30</v>
      </c>
      <c r="D71" s="36">
        <v>3516</v>
      </c>
      <c r="E71" s="36"/>
      <c r="F71" s="36">
        <f t="shared" si="0"/>
        <v>3516</v>
      </c>
    </row>
    <row r="72" spans="1:6" ht="15">
      <c r="A72" s="33"/>
      <c r="B72" s="34"/>
      <c r="C72" s="14" t="s">
        <v>191</v>
      </c>
      <c r="D72" s="36"/>
      <c r="E72" s="36">
        <f>204.4-142.2</f>
        <v>62.20000000000002</v>
      </c>
      <c r="F72" s="36">
        <f>SUM(D72:E72)</f>
        <v>62.20000000000002</v>
      </c>
    </row>
    <row r="73" spans="1:6" ht="15">
      <c r="A73" s="33"/>
      <c r="B73" s="34"/>
      <c r="C73" s="14" t="s">
        <v>192</v>
      </c>
      <c r="D73" s="36"/>
      <c r="E73" s="2">
        <f>272.2+79</f>
        <v>351.2</v>
      </c>
      <c r="F73" s="36">
        <f t="shared" si="0"/>
        <v>351.2</v>
      </c>
    </row>
    <row r="74" spans="1:6" ht="15">
      <c r="A74" s="33"/>
      <c r="B74" s="34"/>
      <c r="C74" s="14"/>
      <c r="D74" s="36"/>
      <c r="E74" s="36"/>
      <c r="F74" s="39"/>
    </row>
    <row r="75" spans="1:6" ht="14.25">
      <c r="A75" s="33"/>
      <c r="B75" s="34"/>
      <c r="C75" s="11" t="s">
        <v>27</v>
      </c>
      <c r="D75" s="39">
        <f>SUM(D76:D77)</f>
        <v>3516</v>
      </c>
      <c r="E75" s="39">
        <f>SUM(E76:E76)</f>
        <v>413.4</v>
      </c>
      <c r="F75" s="39">
        <f t="shared" si="0"/>
        <v>3929.4</v>
      </c>
    </row>
    <row r="76" spans="1:6" ht="15">
      <c r="A76" s="33"/>
      <c r="B76" s="34"/>
      <c r="C76" s="14" t="s">
        <v>31</v>
      </c>
      <c r="D76" s="36">
        <v>3316</v>
      </c>
      <c r="E76" s="36">
        <v>413.4</v>
      </c>
      <c r="F76" s="36">
        <f t="shared" si="0"/>
        <v>3729.4</v>
      </c>
    </row>
    <row r="77" spans="1:6" ht="15">
      <c r="A77" s="33"/>
      <c r="B77" s="34"/>
      <c r="C77" s="14" t="s">
        <v>35</v>
      </c>
      <c r="D77" s="36">
        <v>200</v>
      </c>
      <c r="E77" s="36"/>
      <c r="F77" s="36">
        <f t="shared" si="0"/>
        <v>200</v>
      </c>
    </row>
    <row r="78" spans="1:6" ht="15">
      <c r="A78" s="33"/>
      <c r="B78" s="34"/>
      <c r="C78" s="14"/>
      <c r="D78" s="36"/>
      <c r="E78" s="36"/>
      <c r="F78" s="39"/>
    </row>
    <row r="79" spans="1:6" ht="15">
      <c r="A79" s="43" t="s">
        <v>200</v>
      </c>
      <c r="B79" s="40" t="s">
        <v>59</v>
      </c>
      <c r="C79" s="41" t="s">
        <v>60</v>
      </c>
      <c r="D79" s="42"/>
      <c r="E79" s="42"/>
      <c r="F79" s="39"/>
    </row>
    <row r="80" spans="1:6" ht="14.25">
      <c r="A80" s="33"/>
      <c r="B80" s="34"/>
      <c r="C80" s="11" t="s">
        <v>26</v>
      </c>
      <c r="D80" s="39">
        <f>SUM(D81)</f>
        <v>46.5</v>
      </c>
      <c r="E80" s="39"/>
      <c r="F80" s="39">
        <f t="shared" si="0"/>
        <v>46.5</v>
      </c>
    </row>
    <row r="81" spans="1:6" ht="15">
      <c r="A81" s="33"/>
      <c r="B81" s="34"/>
      <c r="C81" s="14" t="s">
        <v>30</v>
      </c>
      <c r="D81" s="36">
        <v>46.5</v>
      </c>
      <c r="E81" s="36"/>
      <c r="F81" s="36">
        <f t="shared" si="0"/>
        <v>46.5</v>
      </c>
    </row>
    <row r="82" spans="1:6" ht="15">
      <c r="A82" s="33"/>
      <c r="B82" s="34"/>
      <c r="C82" s="14"/>
      <c r="D82" s="36"/>
      <c r="E82" s="36"/>
      <c r="F82" s="39"/>
    </row>
    <row r="83" spans="1:6" ht="14.25">
      <c r="A83" s="33"/>
      <c r="B83" s="34"/>
      <c r="C83" s="11" t="s">
        <v>27</v>
      </c>
      <c r="D83" s="39">
        <f>SUM(D84:D84)</f>
        <v>46.5</v>
      </c>
      <c r="E83" s="39"/>
      <c r="F83" s="39">
        <f t="shared" si="0"/>
        <v>46.5</v>
      </c>
    </row>
    <row r="84" spans="1:6" ht="15">
      <c r="A84" s="33"/>
      <c r="B84" s="34"/>
      <c r="C84" s="14" t="s">
        <v>31</v>
      </c>
      <c r="D84" s="36">
        <v>46.5</v>
      </c>
      <c r="E84" s="36"/>
      <c r="F84" s="36">
        <f t="shared" si="0"/>
        <v>46.5</v>
      </c>
    </row>
    <row r="85" spans="1:6" ht="15">
      <c r="A85" s="33"/>
      <c r="B85" s="34"/>
      <c r="C85" s="14"/>
      <c r="D85" s="36"/>
      <c r="E85" s="36"/>
      <c r="F85" s="39"/>
    </row>
    <row r="86" spans="1:6" ht="15">
      <c r="A86" s="43" t="s">
        <v>201</v>
      </c>
      <c r="B86" s="40" t="s">
        <v>193</v>
      </c>
      <c r="C86" s="41" t="s">
        <v>194</v>
      </c>
      <c r="D86" s="42"/>
      <c r="E86" s="42"/>
      <c r="F86" s="39"/>
    </row>
    <row r="87" spans="1:6" ht="14.25">
      <c r="A87" s="33"/>
      <c r="B87" s="34"/>
      <c r="C87" s="11" t="s">
        <v>26</v>
      </c>
      <c r="D87" s="39">
        <f>SUM(D88:D88)</f>
        <v>0</v>
      </c>
      <c r="E87" s="39">
        <f>SUM(E88:E88)</f>
        <v>50.4</v>
      </c>
      <c r="F87" s="39">
        <f t="shared" si="0"/>
        <v>50.4</v>
      </c>
    </row>
    <row r="88" spans="1:6" ht="15">
      <c r="A88" s="33"/>
      <c r="B88" s="34"/>
      <c r="C88" s="14" t="s">
        <v>192</v>
      </c>
      <c r="D88" s="36"/>
      <c r="E88" s="36">
        <v>50.4</v>
      </c>
      <c r="F88" s="36">
        <f t="shared" si="0"/>
        <v>50.4</v>
      </c>
    </row>
    <row r="89" spans="1:6" ht="15">
      <c r="A89" s="33"/>
      <c r="B89" s="34"/>
      <c r="C89" s="14"/>
      <c r="D89" s="36"/>
      <c r="E89" s="36"/>
      <c r="F89" s="39"/>
    </row>
    <row r="90" spans="1:6" ht="14.25">
      <c r="A90" s="33"/>
      <c r="B90" s="34"/>
      <c r="C90" s="11" t="s">
        <v>27</v>
      </c>
      <c r="D90" s="39">
        <f>SUM(D91:D91)</f>
        <v>0</v>
      </c>
      <c r="E90" s="39">
        <f>SUM(E91:E91)</f>
        <v>50.4</v>
      </c>
      <c r="F90" s="39">
        <f t="shared" si="0"/>
        <v>50.4</v>
      </c>
    </row>
    <row r="91" spans="1:6" ht="15">
      <c r="A91" s="33"/>
      <c r="B91" s="34"/>
      <c r="C91" s="14" t="s">
        <v>31</v>
      </c>
      <c r="D91" s="36"/>
      <c r="E91" s="36">
        <v>50.4</v>
      </c>
      <c r="F91" s="36">
        <f t="shared" si="0"/>
        <v>50.4</v>
      </c>
    </row>
    <row r="92" spans="1:6" ht="15">
      <c r="A92" s="33"/>
      <c r="B92" s="34"/>
      <c r="C92" s="14"/>
      <c r="D92" s="36"/>
      <c r="E92" s="36"/>
      <c r="F92" s="39"/>
    </row>
    <row r="93" spans="1:6" ht="15">
      <c r="A93" s="43" t="s">
        <v>202</v>
      </c>
      <c r="B93" s="40" t="s">
        <v>61</v>
      </c>
      <c r="C93" s="41" t="s">
        <v>62</v>
      </c>
      <c r="D93" s="42"/>
      <c r="E93" s="42"/>
      <c r="F93" s="39"/>
    </row>
    <row r="94" spans="1:6" ht="14.25">
      <c r="A94" s="33"/>
      <c r="B94" s="34"/>
      <c r="C94" s="11" t="s">
        <v>26</v>
      </c>
      <c r="D94" s="39">
        <f>SUM(D95)</f>
        <v>3100</v>
      </c>
      <c r="E94" s="39"/>
      <c r="F94" s="39">
        <f t="shared" si="0"/>
        <v>3100</v>
      </c>
    </row>
    <row r="95" spans="1:6" ht="15">
      <c r="A95" s="33"/>
      <c r="B95" s="34"/>
      <c r="C95" s="14" t="s">
        <v>30</v>
      </c>
      <c r="D95" s="36">
        <f>1500+550+1050</f>
        <v>3100</v>
      </c>
      <c r="E95" s="36"/>
      <c r="F95" s="36">
        <f t="shared" si="0"/>
        <v>3100</v>
      </c>
    </row>
    <row r="96" spans="1:6" ht="15">
      <c r="A96" s="33"/>
      <c r="B96" s="34"/>
      <c r="C96" s="14"/>
      <c r="D96" s="36"/>
      <c r="E96" s="36"/>
      <c r="F96" s="39"/>
    </row>
    <row r="97" spans="1:6" ht="14.25">
      <c r="A97" s="33"/>
      <c r="B97" s="34"/>
      <c r="C97" s="11" t="s">
        <v>27</v>
      </c>
      <c r="D97" s="39">
        <f>SUM(D98:D98)</f>
        <v>3100</v>
      </c>
      <c r="E97" s="39"/>
      <c r="F97" s="39">
        <f t="shared" si="0"/>
        <v>3100</v>
      </c>
    </row>
    <row r="98" spans="1:6" ht="15">
      <c r="A98" s="33"/>
      <c r="B98" s="34"/>
      <c r="C98" s="14" t="s">
        <v>35</v>
      </c>
      <c r="D98" s="36">
        <f>1500+550+1050</f>
        <v>3100</v>
      </c>
      <c r="E98" s="36"/>
      <c r="F98" s="36">
        <f t="shared" si="0"/>
        <v>3100</v>
      </c>
    </row>
    <row r="99" spans="1:6" ht="15">
      <c r="A99" s="33"/>
      <c r="B99" s="34"/>
      <c r="C99" s="14"/>
      <c r="D99" s="36"/>
      <c r="E99" s="36"/>
      <c r="F99" s="39"/>
    </row>
    <row r="100" spans="1:6" ht="14.25">
      <c r="A100" s="46" t="s">
        <v>89</v>
      </c>
      <c r="B100" s="119" t="s">
        <v>141</v>
      </c>
      <c r="C100" s="11" t="s">
        <v>63</v>
      </c>
      <c r="D100" s="39">
        <f>SUM(D105)</f>
        <v>473</v>
      </c>
      <c r="E100" s="39"/>
      <c r="F100" s="39">
        <f t="shared" si="0"/>
        <v>473</v>
      </c>
    </row>
    <row r="101" spans="1:6" s="120" customFormat="1" ht="30">
      <c r="A101" s="43" t="s">
        <v>90</v>
      </c>
      <c r="B101" s="40" t="s">
        <v>142</v>
      </c>
      <c r="C101" s="17" t="s">
        <v>143</v>
      </c>
      <c r="D101" s="42"/>
      <c r="E101" s="42"/>
      <c r="F101" s="39"/>
    </row>
    <row r="102" spans="1:6" ht="14.25">
      <c r="A102" s="33"/>
      <c r="B102" s="34"/>
      <c r="C102" s="11" t="s">
        <v>26</v>
      </c>
      <c r="D102" s="39">
        <f>SUM(D103)</f>
        <v>473</v>
      </c>
      <c r="E102" s="39"/>
      <c r="F102" s="39">
        <f t="shared" si="0"/>
        <v>473</v>
      </c>
    </row>
    <row r="103" spans="1:6" ht="15">
      <c r="A103" s="33"/>
      <c r="B103" s="34"/>
      <c r="C103" s="14" t="s">
        <v>30</v>
      </c>
      <c r="D103" s="36">
        <f>823-350</f>
        <v>473</v>
      </c>
      <c r="E103" s="36"/>
      <c r="F103" s="36">
        <f t="shared" si="0"/>
        <v>473</v>
      </c>
    </row>
    <row r="104" spans="1:6" ht="15">
      <c r="A104" s="33"/>
      <c r="B104" s="34"/>
      <c r="C104" s="14"/>
      <c r="D104" s="36"/>
      <c r="E104" s="36"/>
      <c r="F104" s="39"/>
    </row>
    <row r="105" spans="1:6" ht="14.25">
      <c r="A105" s="33"/>
      <c r="B105" s="34"/>
      <c r="C105" s="11" t="s">
        <v>27</v>
      </c>
      <c r="D105" s="39">
        <f>SUM(D106:D106)</f>
        <v>473</v>
      </c>
      <c r="E105" s="39"/>
      <c r="F105" s="39">
        <f t="shared" si="0"/>
        <v>473</v>
      </c>
    </row>
    <row r="106" spans="1:6" ht="15">
      <c r="A106" s="33"/>
      <c r="B106" s="34"/>
      <c r="C106" s="14" t="s">
        <v>35</v>
      </c>
      <c r="D106" s="36">
        <f>823-350</f>
        <v>473</v>
      </c>
      <c r="E106" s="36"/>
      <c r="F106" s="36">
        <f t="shared" si="0"/>
        <v>473</v>
      </c>
    </row>
    <row r="107" spans="1:6" ht="15">
      <c r="A107" s="33"/>
      <c r="B107" s="34"/>
      <c r="C107" s="14"/>
      <c r="D107" s="36"/>
      <c r="E107" s="36"/>
      <c r="F107" s="39"/>
    </row>
    <row r="108" spans="1:6" ht="14.25">
      <c r="A108" s="37" t="s">
        <v>50</v>
      </c>
      <c r="B108" s="38"/>
      <c r="C108" s="11" t="s">
        <v>64</v>
      </c>
      <c r="D108" s="36"/>
      <c r="E108" s="36"/>
      <c r="F108" s="39"/>
    </row>
    <row r="109" spans="1:6" ht="14.25">
      <c r="A109" s="45"/>
      <c r="B109" s="34"/>
      <c r="C109" s="11" t="s">
        <v>26</v>
      </c>
      <c r="D109" s="39">
        <f>D115+D123+D130+D138+D147+D154+D161+D170</f>
        <v>1064.2</v>
      </c>
      <c r="E109" s="39">
        <f>E115+E123+E130+E138+E147+E154+E161+E170</f>
        <v>656.1</v>
      </c>
      <c r="F109" s="39">
        <f t="shared" si="0"/>
        <v>1720.3000000000002</v>
      </c>
    </row>
    <row r="110" spans="1:6" ht="14.25">
      <c r="A110" s="45"/>
      <c r="B110" s="34"/>
      <c r="C110" s="11" t="s">
        <v>27</v>
      </c>
      <c r="D110" s="39">
        <f>SUM(D111:D112)</f>
        <v>1064.2</v>
      </c>
      <c r="E110" s="39">
        <f>SUM(E111:E112)</f>
        <v>656.1</v>
      </c>
      <c r="F110" s="39">
        <f t="shared" si="0"/>
        <v>1720.3000000000002</v>
      </c>
    </row>
    <row r="111" spans="1:6" ht="15">
      <c r="A111" s="45"/>
      <c r="B111" s="34"/>
      <c r="C111" s="14" t="s">
        <v>24</v>
      </c>
      <c r="D111" s="36">
        <f>SUM(D119+D127+D135+D144+D151+D158+D166+D175)</f>
        <v>1004.2</v>
      </c>
      <c r="E111" s="36">
        <f>SUM(E119+E127+E135+E144+E151+E158+E166+E175)</f>
        <v>656.1</v>
      </c>
      <c r="F111" s="39">
        <f t="shared" si="0"/>
        <v>1660.3000000000002</v>
      </c>
    </row>
    <row r="112" spans="1:6" ht="15">
      <c r="A112" s="45"/>
      <c r="B112" s="34"/>
      <c r="C112" s="14" t="s">
        <v>216</v>
      </c>
      <c r="D112" s="36">
        <f>SUM(D167)</f>
        <v>60</v>
      </c>
      <c r="E112" s="36">
        <f>SUM(E167)</f>
        <v>0</v>
      </c>
      <c r="F112" s="39">
        <f t="shared" si="0"/>
        <v>60</v>
      </c>
    </row>
    <row r="113" spans="1:6" ht="14.25">
      <c r="A113" s="37" t="s">
        <v>51</v>
      </c>
      <c r="B113" s="38"/>
      <c r="C113" s="11" t="s">
        <v>181</v>
      </c>
      <c r="D113" s="39">
        <f>SUM(D118)</f>
        <v>81.7</v>
      </c>
      <c r="E113" s="39">
        <f>SUM(E118)</f>
        <v>0</v>
      </c>
      <c r="F113" s="39">
        <f>SUM(D113:E113)</f>
        <v>81.7</v>
      </c>
    </row>
    <row r="114" spans="1:6" ht="15">
      <c r="A114" s="43" t="s">
        <v>52</v>
      </c>
      <c r="B114" s="40" t="s">
        <v>182</v>
      </c>
      <c r="C114" s="41" t="s">
        <v>185</v>
      </c>
      <c r="D114" s="42"/>
      <c r="E114" s="42"/>
      <c r="F114" s="39"/>
    </row>
    <row r="115" spans="1:6" ht="14.25">
      <c r="A115" s="33"/>
      <c r="B115" s="34"/>
      <c r="C115" s="11" t="s">
        <v>26</v>
      </c>
      <c r="D115" s="39">
        <f>SUM(D116)</f>
        <v>81.7</v>
      </c>
      <c r="E115" s="39">
        <f>SUM(E116)</f>
        <v>0</v>
      </c>
      <c r="F115" s="39">
        <f>SUM(D115:E115)</f>
        <v>81.7</v>
      </c>
    </row>
    <row r="116" spans="1:6" ht="15">
      <c r="A116" s="33"/>
      <c r="B116" s="34"/>
      <c r="C116" s="14" t="s">
        <v>30</v>
      </c>
      <c r="D116" s="36">
        <v>81.7</v>
      </c>
      <c r="E116" s="36"/>
      <c r="F116" s="36">
        <f>SUM(D116:E116)</f>
        <v>81.7</v>
      </c>
    </row>
    <row r="117" spans="1:6" ht="15">
      <c r="A117" s="33"/>
      <c r="B117" s="34"/>
      <c r="C117" s="14"/>
      <c r="D117" s="36"/>
      <c r="E117" s="36"/>
      <c r="F117" s="39"/>
    </row>
    <row r="118" spans="1:6" ht="14.25">
      <c r="A118" s="33"/>
      <c r="B118" s="34"/>
      <c r="C118" s="11" t="s">
        <v>27</v>
      </c>
      <c r="D118" s="39">
        <f>SUM(D119:D119)</f>
        <v>81.7</v>
      </c>
      <c r="E118" s="39">
        <f>SUM(E119:E119)</f>
        <v>0</v>
      </c>
      <c r="F118" s="39">
        <f>SUM(D118:E118)</f>
        <v>81.7</v>
      </c>
    </row>
    <row r="119" spans="1:6" ht="15">
      <c r="A119" s="33"/>
      <c r="B119" s="34"/>
      <c r="C119" s="14" t="s">
        <v>31</v>
      </c>
      <c r="D119" s="36">
        <v>81.7</v>
      </c>
      <c r="E119" s="36"/>
      <c r="F119" s="36">
        <f>SUM(D119:E119)</f>
        <v>81.7</v>
      </c>
    </row>
    <row r="120" spans="1:6" ht="15">
      <c r="A120" s="33"/>
      <c r="B120" s="34"/>
      <c r="C120" s="14"/>
      <c r="D120" s="36"/>
      <c r="E120" s="36"/>
      <c r="F120" s="36"/>
    </row>
    <row r="121" spans="1:6" ht="14.25">
      <c r="A121" s="46" t="s">
        <v>203</v>
      </c>
      <c r="B121" s="38"/>
      <c r="C121" s="11" t="s">
        <v>37</v>
      </c>
      <c r="D121" s="39">
        <f>D126+D134+D143+D150+D157+D165+D174</f>
        <v>982.5</v>
      </c>
      <c r="E121" s="39">
        <f>E126+E134+E143+E150+E157+E165+E174</f>
        <v>656.1</v>
      </c>
      <c r="F121" s="39">
        <f t="shared" si="0"/>
        <v>1638.6</v>
      </c>
    </row>
    <row r="122" spans="1:6" s="120" customFormat="1" ht="15">
      <c r="A122" s="127" t="s">
        <v>195</v>
      </c>
      <c r="B122" s="40" t="s">
        <v>204</v>
      </c>
      <c r="C122" s="41" t="s">
        <v>205</v>
      </c>
      <c r="D122" s="42"/>
      <c r="E122" s="42"/>
      <c r="F122" s="42"/>
    </row>
    <row r="123" spans="1:6" ht="14.25">
      <c r="A123" s="126"/>
      <c r="B123" s="38"/>
      <c r="C123" s="11" t="s">
        <v>26</v>
      </c>
      <c r="D123" s="39">
        <f>SUM(D124:D124)</f>
        <v>15</v>
      </c>
      <c r="E123" s="39"/>
      <c r="F123" s="39">
        <f>SUM(D123:E123)</f>
        <v>15</v>
      </c>
    </row>
    <row r="124" spans="1:6" ht="15">
      <c r="A124" s="126"/>
      <c r="B124" s="38"/>
      <c r="C124" s="14" t="s">
        <v>30</v>
      </c>
      <c r="D124" s="36">
        <v>15</v>
      </c>
      <c r="E124" s="36"/>
      <c r="F124" s="39">
        <f>SUM(D124:E124)</f>
        <v>15</v>
      </c>
    </row>
    <row r="125" spans="1:6" ht="15">
      <c r="A125" s="126"/>
      <c r="B125" s="38"/>
      <c r="C125" s="14"/>
      <c r="D125" s="36"/>
      <c r="E125" s="36"/>
      <c r="F125" s="39">
        <f>SUM(D125:E125)</f>
        <v>0</v>
      </c>
    </row>
    <row r="126" spans="1:6" ht="14.25">
      <c r="A126" s="126"/>
      <c r="B126" s="38"/>
      <c r="C126" s="11" t="s">
        <v>27</v>
      </c>
      <c r="D126" s="39">
        <f>SUM(D127:D127)</f>
        <v>15</v>
      </c>
      <c r="E126" s="39"/>
      <c r="F126" s="39">
        <f>SUM(D126:E126)</f>
        <v>15</v>
      </c>
    </row>
    <row r="127" spans="1:6" ht="15">
      <c r="A127" s="126"/>
      <c r="B127" s="38"/>
      <c r="C127" s="14" t="s">
        <v>31</v>
      </c>
      <c r="D127" s="36">
        <v>15</v>
      </c>
      <c r="E127" s="36"/>
      <c r="F127" s="39">
        <f>SUM(D127:E127)</f>
        <v>15</v>
      </c>
    </row>
    <row r="128" spans="1:6" ht="15">
      <c r="A128" s="126"/>
      <c r="B128" s="34"/>
      <c r="C128" s="14"/>
      <c r="D128" s="36"/>
      <c r="E128" s="36"/>
      <c r="F128" s="36"/>
    </row>
    <row r="129" spans="1:6" ht="15">
      <c r="A129" s="43" t="s">
        <v>206</v>
      </c>
      <c r="B129" s="40" t="s">
        <v>56</v>
      </c>
      <c r="C129" s="41" t="s">
        <v>65</v>
      </c>
      <c r="D129" s="42"/>
      <c r="E129" s="42"/>
      <c r="F129" s="39"/>
    </row>
    <row r="130" spans="1:6" ht="14.25">
      <c r="A130" s="33"/>
      <c r="B130" s="34"/>
      <c r="C130" s="11" t="s">
        <v>26</v>
      </c>
      <c r="D130" s="39">
        <f>SUM(D131:D132)</f>
        <v>40</v>
      </c>
      <c r="E130" s="39">
        <f>SUM(E131:E132)</f>
        <v>65</v>
      </c>
      <c r="F130" s="39">
        <f t="shared" si="0"/>
        <v>105</v>
      </c>
    </row>
    <row r="131" spans="1:6" ht="15">
      <c r="A131" s="33"/>
      <c r="B131" s="34"/>
      <c r="C131" s="14" t="s">
        <v>30</v>
      </c>
      <c r="D131" s="36">
        <v>40</v>
      </c>
      <c r="E131" s="36"/>
      <c r="F131" s="39">
        <f t="shared" si="0"/>
        <v>40</v>
      </c>
    </row>
    <row r="132" spans="1:6" ht="15">
      <c r="A132" s="33"/>
      <c r="B132" s="34"/>
      <c r="C132" s="14" t="s">
        <v>207</v>
      </c>
      <c r="D132" s="36"/>
      <c r="E132" s="36">
        <v>65</v>
      </c>
      <c r="F132" s="39">
        <f t="shared" si="0"/>
        <v>65</v>
      </c>
    </row>
    <row r="133" spans="1:6" ht="15">
      <c r="A133" s="33"/>
      <c r="B133" s="34"/>
      <c r="C133" s="14"/>
      <c r="D133" s="36"/>
      <c r="E133" s="36"/>
      <c r="F133" s="39"/>
    </row>
    <row r="134" spans="1:6" ht="14.25">
      <c r="A134" s="33"/>
      <c r="B134" s="34"/>
      <c r="C134" s="11" t="s">
        <v>27</v>
      </c>
      <c r="D134" s="39">
        <f>SUM(D135:D135)</f>
        <v>40</v>
      </c>
      <c r="E134" s="39">
        <f>SUM(E135:E135)</f>
        <v>65</v>
      </c>
      <c r="F134" s="39">
        <f aca="true" t="shared" si="1" ref="F134:F209">SUM(D134:E134)</f>
        <v>105</v>
      </c>
    </row>
    <row r="135" spans="1:6" ht="15">
      <c r="A135" s="33"/>
      <c r="B135" s="34"/>
      <c r="C135" s="14" t="s">
        <v>31</v>
      </c>
      <c r="D135" s="36">
        <v>40</v>
      </c>
      <c r="E135" s="36">
        <v>65</v>
      </c>
      <c r="F135" s="39">
        <f t="shared" si="1"/>
        <v>105</v>
      </c>
    </row>
    <row r="136" spans="1:6" ht="15">
      <c r="A136" s="33"/>
      <c r="B136" s="34"/>
      <c r="C136" s="14"/>
      <c r="D136" s="36"/>
      <c r="E136" s="36"/>
      <c r="F136" s="39"/>
    </row>
    <row r="137" spans="1:6" ht="15">
      <c r="A137" s="43" t="s">
        <v>208</v>
      </c>
      <c r="B137" s="40" t="s">
        <v>66</v>
      </c>
      <c r="C137" s="41" t="s">
        <v>67</v>
      </c>
      <c r="D137" s="42"/>
      <c r="E137" s="42"/>
      <c r="F137" s="39"/>
    </row>
    <row r="138" spans="1:6" ht="14.25">
      <c r="A138" s="33"/>
      <c r="B138" s="34"/>
      <c r="C138" s="11" t="s">
        <v>26</v>
      </c>
      <c r="D138" s="39">
        <f>SUM(D139:D141)</f>
        <v>65</v>
      </c>
      <c r="E138" s="39">
        <f>SUM(E139:E141)</f>
        <v>63</v>
      </c>
      <c r="F138" s="39">
        <f t="shared" si="1"/>
        <v>128</v>
      </c>
    </row>
    <row r="139" spans="1:6" ht="15">
      <c r="A139" s="33"/>
      <c r="B139" s="34"/>
      <c r="C139" s="14" t="s">
        <v>30</v>
      </c>
      <c r="D139" s="36">
        <v>65</v>
      </c>
      <c r="E139" s="36"/>
      <c r="F139" s="39">
        <f t="shared" si="1"/>
        <v>65</v>
      </c>
    </row>
    <row r="140" spans="1:6" ht="15">
      <c r="A140" s="33"/>
      <c r="B140" s="34"/>
      <c r="C140" s="14" t="s">
        <v>209</v>
      </c>
      <c r="D140" s="36"/>
      <c r="E140" s="36">
        <v>45</v>
      </c>
      <c r="F140" s="39">
        <f t="shared" si="1"/>
        <v>45</v>
      </c>
    </row>
    <row r="141" spans="1:6" ht="15">
      <c r="A141" s="33"/>
      <c r="B141" s="34"/>
      <c r="C141" s="14" t="s">
        <v>192</v>
      </c>
      <c r="D141" s="36"/>
      <c r="E141" s="36">
        <v>18</v>
      </c>
      <c r="F141" s="39">
        <f t="shared" si="1"/>
        <v>18</v>
      </c>
    </row>
    <row r="142" spans="1:6" ht="15">
      <c r="A142" s="33"/>
      <c r="B142" s="34"/>
      <c r="C142" s="14"/>
      <c r="D142" s="36"/>
      <c r="E142" s="36"/>
      <c r="F142" s="39"/>
    </row>
    <row r="143" spans="1:6" ht="14.25">
      <c r="A143" s="33"/>
      <c r="B143" s="34"/>
      <c r="C143" s="11" t="s">
        <v>27</v>
      </c>
      <c r="D143" s="39">
        <f>SUM(D144:D144)</f>
        <v>65</v>
      </c>
      <c r="E143" s="39">
        <f>SUM(E144:E144)</f>
        <v>63</v>
      </c>
      <c r="F143" s="39">
        <f t="shared" si="1"/>
        <v>128</v>
      </c>
    </row>
    <row r="144" spans="1:6" ht="15">
      <c r="A144" s="33"/>
      <c r="B144" s="34"/>
      <c r="C144" s="14" t="s">
        <v>31</v>
      </c>
      <c r="D144" s="36">
        <v>65</v>
      </c>
      <c r="E144" s="36">
        <v>63</v>
      </c>
      <c r="F144" s="39">
        <f t="shared" si="1"/>
        <v>128</v>
      </c>
    </row>
    <row r="145" spans="1:6" ht="15">
      <c r="A145" s="33"/>
      <c r="B145" s="34"/>
      <c r="C145" s="14"/>
      <c r="D145" s="36"/>
      <c r="E145" s="36"/>
      <c r="F145" s="39"/>
    </row>
    <row r="146" spans="1:6" ht="15">
      <c r="A146" s="43" t="s">
        <v>210</v>
      </c>
      <c r="B146" s="40" t="s">
        <v>211</v>
      </c>
      <c r="C146" s="41" t="s">
        <v>212</v>
      </c>
      <c r="D146" s="42"/>
      <c r="E146" s="42"/>
      <c r="F146" s="39"/>
    </row>
    <row r="147" spans="1:6" ht="14.25">
      <c r="A147" s="33"/>
      <c r="B147" s="34"/>
      <c r="C147" s="11" t="s">
        <v>26</v>
      </c>
      <c r="D147" s="39">
        <f>SUM(D148)</f>
        <v>200</v>
      </c>
      <c r="E147" s="39"/>
      <c r="F147" s="39">
        <f t="shared" si="1"/>
        <v>200</v>
      </c>
    </row>
    <row r="148" spans="1:6" ht="15">
      <c r="A148" s="33"/>
      <c r="B148" s="34"/>
      <c r="C148" s="14" t="s">
        <v>30</v>
      </c>
      <c r="D148" s="36">
        <v>200</v>
      </c>
      <c r="E148" s="36"/>
      <c r="F148" s="39">
        <f t="shared" si="1"/>
        <v>200</v>
      </c>
    </row>
    <row r="149" spans="1:6" ht="15">
      <c r="A149" s="33"/>
      <c r="B149" s="34"/>
      <c r="C149" s="14"/>
      <c r="D149" s="36"/>
      <c r="E149" s="36"/>
      <c r="F149" s="39"/>
    </row>
    <row r="150" spans="1:6" ht="14.25">
      <c r="A150" s="33"/>
      <c r="B150" s="34"/>
      <c r="C150" s="11" t="s">
        <v>27</v>
      </c>
      <c r="D150" s="39">
        <f>SUM(D151:D151)</f>
        <v>200</v>
      </c>
      <c r="E150" s="39"/>
      <c r="F150" s="39">
        <f t="shared" si="1"/>
        <v>200</v>
      </c>
    </row>
    <row r="151" spans="1:6" ht="15">
      <c r="A151" s="33"/>
      <c r="B151" s="34"/>
      <c r="C151" s="14" t="s">
        <v>31</v>
      </c>
      <c r="D151" s="36">
        <v>200</v>
      </c>
      <c r="E151" s="36"/>
      <c r="F151" s="39">
        <f t="shared" si="1"/>
        <v>200</v>
      </c>
    </row>
    <row r="152" spans="1:6" ht="15">
      <c r="A152" s="33"/>
      <c r="B152" s="34"/>
      <c r="C152" s="14"/>
      <c r="D152" s="36"/>
      <c r="E152" s="36"/>
      <c r="F152" s="39"/>
    </row>
    <row r="153" spans="1:6" ht="15">
      <c r="A153" s="43" t="s">
        <v>213</v>
      </c>
      <c r="B153" s="40" t="s">
        <v>69</v>
      </c>
      <c r="C153" s="41" t="s">
        <v>70</v>
      </c>
      <c r="D153" s="42"/>
      <c r="E153" s="42"/>
      <c r="F153" s="39"/>
    </row>
    <row r="154" spans="1:6" ht="14.25">
      <c r="A154" s="33"/>
      <c r="B154" s="34"/>
      <c r="C154" s="11" t="s">
        <v>26</v>
      </c>
      <c r="D154" s="39">
        <f>SUM(D155:D155)</f>
        <v>0</v>
      </c>
      <c r="E154" s="39">
        <f>SUM(E155:E155)</f>
        <v>475</v>
      </c>
      <c r="F154" s="39">
        <f t="shared" si="1"/>
        <v>475</v>
      </c>
    </row>
    <row r="155" spans="1:6" ht="15">
      <c r="A155" s="33"/>
      <c r="B155" s="34"/>
      <c r="C155" s="14" t="s">
        <v>207</v>
      </c>
      <c r="D155" s="36"/>
      <c r="E155" s="36">
        <v>475</v>
      </c>
      <c r="F155" s="39">
        <f t="shared" si="1"/>
        <v>475</v>
      </c>
    </row>
    <row r="156" spans="1:6" ht="15">
      <c r="A156" s="33"/>
      <c r="B156" s="34"/>
      <c r="C156" s="14"/>
      <c r="D156" s="36"/>
      <c r="E156" s="36"/>
      <c r="F156" s="39"/>
    </row>
    <row r="157" spans="1:6" ht="14.25">
      <c r="A157" s="33"/>
      <c r="B157" s="34"/>
      <c r="C157" s="11" t="s">
        <v>27</v>
      </c>
      <c r="D157" s="39">
        <f>SUM(D158:D158)</f>
        <v>0</v>
      </c>
      <c r="E157" s="39">
        <f>SUM(E158:E158)</f>
        <v>475</v>
      </c>
      <c r="F157" s="39">
        <f t="shared" si="1"/>
        <v>475</v>
      </c>
    </row>
    <row r="158" spans="1:6" ht="15">
      <c r="A158" s="33"/>
      <c r="B158" s="34"/>
      <c r="C158" s="14" t="s">
        <v>31</v>
      </c>
      <c r="D158" s="36"/>
      <c r="E158" s="36">
        <v>475</v>
      </c>
      <c r="F158" s="39">
        <f t="shared" si="1"/>
        <v>475</v>
      </c>
    </row>
    <row r="159" spans="1:6" ht="15">
      <c r="A159" s="33"/>
      <c r="B159" s="34"/>
      <c r="C159" s="14"/>
      <c r="D159" s="36"/>
      <c r="E159" s="36"/>
      <c r="F159" s="39"/>
    </row>
    <row r="160" spans="1:6" ht="15">
      <c r="A160" s="43" t="s">
        <v>214</v>
      </c>
      <c r="B160" s="40" t="s">
        <v>71</v>
      </c>
      <c r="C160" s="41" t="s">
        <v>72</v>
      </c>
      <c r="D160" s="42"/>
      <c r="E160" s="42"/>
      <c r="F160" s="39"/>
    </row>
    <row r="161" spans="1:6" ht="14.25">
      <c r="A161" s="33"/>
      <c r="B161" s="34"/>
      <c r="C161" s="11" t="s">
        <v>26</v>
      </c>
      <c r="D161" s="39">
        <f>SUM(D162:D163)</f>
        <v>398</v>
      </c>
      <c r="E161" s="39">
        <f>SUM(E162:E163)</f>
        <v>50</v>
      </c>
      <c r="F161" s="39">
        <f t="shared" si="1"/>
        <v>448</v>
      </c>
    </row>
    <row r="162" spans="1:6" ht="15">
      <c r="A162" s="33"/>
      <c r="B162" s="34"/>
      <c r="C162" s="14" t="s">
        <v>30</v>
      </c>
      <c r="D162" s="36">
        <v>398</v>
      </c>
      <c r="E162" s="36"/>
      <c r="F162" s="39">
        <f t="shared" si="1"/>
        <v>398</v>
      </c>
    </row>
    <row r="163" spans="1:6" ht="15">
      <c r="A163" s="33"/>
      <c r="B163" s="34"/>
      <c r="C163" s="14" t="s">
        <v>207</v>
      </c>
      <c r="D163" s="36"/>
      <c r="E163" s="36">
        <v>50</v>
      </c>
      <c r="F163" s="39">
        <f t="shared" si="1"/>
        <v>50</v>
      </c>
    </row>
    <row r="164" spans="1:6" ht="15">
      <c r="A164" s="33"/>
      <c r="B164" s="34"/>
      <c r="C164" s="14"/>
      <c r="D164" s="36"/>
      <c r="E164" s="36"/>
      <c r="F164" s="39"/>
    </row>
    <row r="165" spans="1:6" ht="14.25">
      <c r="A165" s="33"/>
      <c r="B165" s="34"/>
      <c r="C165" s="11" t="s">
        <v>27</v>
      </c>
      <c r="D165" s="39">
        <f>SUM(D166:D167)</f>
        <v>398</v>
      </c>
      <c r="E165" s="39">
        <f>SUM(E166:E167)</f>
        <v>50</v>
      </c>
      <c r="F165" s="39">
        <f t="shared" si="1"/>
        <v>448</v>
      </c>
    </row>
    <row r="166" spans="1:6" ht="15">
      <c r="A166" s="33"/>
      <c r="B166" s="34"/>
      <c r="C166" s="14" t="s">
        <v>31</v>
      </c>
      <c r="D166" s="36">
        <v>338</v>
      </c>
      <c r="E166" s="36">
        <v>50</v>
      </c>
      <c r="F166" s="39">
        <f t="shared" si="1"/>
        <v>388</v>
      </c>
    </row>
    <row r="167" spans="1:6" ht="15">
      <c r="A167" s="33"/>
      <c r="B167" s="34"/>
      <c r="C167" s="14" t="s">
        <v>35</v>
      </c>
      <c r="D167" s="36">
        <v>60</v>
      </c>
      <c r="E167" s="36"/>
      <c r="F167" s="39">
        <f t="shared" si="1"/>
        <v>60</v>
      </c>
    </row>
    <row r="168" spans="1:6" ht="15">
      <c r="A168" s="33"/>
      <c r="B168" s="34"/>
      <c r="C168" s="14"/>
      <c r="D168" s="36"/>
      <c r="E168" s="36"/>
      <c r="F168" s="39"/>
    </row>
    <row r="169" spans="1:6" ht="15">
      <c r="A169" s="43" t="s">
        <v>215</v>
      </c>
      <c r="B169" s="40" t="s">
        <v>53</v>
      </c>
      <c r="C169" s="41" t="s">
        <v>73</v>
      </c>
      <c r="D169" s="42"/>
      <c r="E169" s="42"/>
      <c r="F169" s="39"/>
    </row>
    <row r="170" spans="1:6" ht="14.25">
      <c r="A170" s="33"/>
      <c r="B170" s="34"/>
      <c r="C170" s="11" t="s">
        <v>26</v>
      </c>
      <c r="D170" s="39">
        <f>SUM(D171:D172)</f>
        <v>264.5</v>
      </c>
      <c r="E170" s="39">
        <f>SUM(E171:E172)</f>
        <v>3.1</v>
      </c>
      <c r="F170" s="39">
        <f t="shared" si="1"/>
        <v>267.6</v>
      </c>
    </row>
    <row r="171" spans="1:6" ht="15">
      <c r="A171" s="33"/>
      <c r="B171" s="34"/>
      <c r="C171" s="14" t="s">
        <v>30</v>
      </c>
      <c r="D171" s="36">
        <v>264.5</v>
      </c>
      <c r="E171" s="36"/>
      <c r="F171" s="39">
        <f t="shared" si="1"/>
        <v>264.5</v>
      </c>
    </row>
    <row r="172" spans="1:6" ht="15">
      <c r="A172" s="33"/>
      <c r="B172" s="34"/>
      <c r="C172" s="14" t="s">
        <v>207</v>
      </c>
      <c r="D172" s="36"/>
      <c r="E172" s="36">
        <v>3.1</v>
      </c>
      <c r="F172" s="39">
        <f t="shared" si="1"/>
        <v>3.1</v>
      </c>
    </row>
    <row r="173" spans="1:6" ht="15">
      <c r="A173" s="33"/>
      <c r="B173" s="34"/>
      <c r="C173" s="14"/>
      <c r="D173" s="36"/>
      <c r="E173" s="36"/>
      <c r="F173" s="39"/>
    </row>
    <row r="174" spans="1:6" ht="14.25">
      <c r="A174" s="33"/>
      <c r="B174" s="34"/>
      <c r="C174" s="11" t="s">
        <v>27</v>
      </c>
      <c r="D174" s="39">
        <f>SUM(D175:D175)</f>
        <v>264.5</v>
      </c>
      <c r="E174" s="39">
        <f>SUM(E175:E175)</f>
        <v>3.1</v>
      </c>
      <c r="F174" s="39">
        <f t="shared" si="1"/>
        <v>267.6</v>
      </c>
    </row>
    <row r="175" spans="1:6" ht="15">
      <c r="A175" s="33"/>
      <c r="B175" s="34"/>
      <c r="C175" s="14" t="s">
        <v>31</v>
      </c>
      <c r="D175" s="36">
        <v>264.5</v>
      </c>
      <c r="E175" s="36">
        <v>3.1</v>
      </c>
      <c r="F175" s="39">
        <f t="shared" si="1"/>
        <v>267.6</v>
      </c>
    </row>
    <row r="176" spans="1:6" ht="15">
      <c r="A176" s="33"/>
      <c r="B176" s="34"/>
      <c r="C176" s="14"/>
      <c r="D176" s="36"/>
      <c r="E176" s="36"/>
      <c r="F176" s="39"/>
    </row>
    <row r="177" spans="1:6" ht="14.25">
      <c r="A177" s="37" t="s">
        <v>54</v>
      </c>
      <c r="B177" s="38"/>
      <c r="C177" s="11" t="s">
        <v>74</v>
      </c>
      <c r="D177" s="36"/>
      <c r="E177" s="36"/>
      <c r="F177" s="39"/>
    </row>
    <row r="178" spans="1:6" ht="14.25">
      <c r="A178" s="45"/>
      <c r="B178" s="34"/>
      <c r="C178" s="11" t="s">
        <v>26</v>
      </c>
      <c r="D178" s="39">
        <f>SUM(D184+D192+D200+D208+D216+D223)</f>
        <v>14729.4</v>
      </c>
      <c r="E178" s="39"/>
      <c r="F178" s="39">
        <f t="shared" si="1"/>
        <v>14729.4</v>
      </c>
    </row>
    <row r="179" spans="1:6" ht="14.25">
      <c r="A179" s="45"/>
      <c r="B179" s="34"/>
      <c r="C179" s="11" t="s">
        <v>27</v>
      </c>
      <c r="D179" s="39">
        <f>SUM(D180:D181)</f>
        <v>14729.4</v>
      </c>
      <c r="E179" s="39"/>
      <c r="F179" s="39">
        <f t="shared" si="1"/>
        <v>14729.4</v>
      </c>
    </row>
    <row r="180" spans="1:6" ht="15">
      <c r="A180" s="45"/>
      <c r="B180" s="34"/>
      <c r="C180" s="14" t="s">
        <v>24</v>
      </c>
      <c r="D180" s="36">
        <f>D188+D196+D204+D212+D220+D227</f>
        <v>4196</v>
      </c>
      <c r="E180" s="36"/>
      <c r="F180" s="39">
        <f t="shared" si="1"/>
        <v>4196</v>
      </c>
    </row>
    <row r="181" spans="1:6" ht="15">
      <c r="A181" s="45"/>
      <c r="B181" s="34"/>
      <c r="C181" s="14" t="s">
        <v>33</v>
      </c>
      <c r="D181" s="36">
        <f>D205</f>
        <v>10533.4</v>
      </c>
      <c r="E181" s="36"/>
      <c r="F181" s="39">
        <f t="shared" si="1"/>
        <v>10533.4</v>
      </c>
    </row>
    <row r="182" spans="1:6" ht="14.25">
      <c r="A182" s="37" t="s">
        <v>137</v>
      </c>
      <c r="B182" s="38"/>
      <c r="C182" s="11" t="s">
        <v>181</v>
      </c>
      <c r="D182" s="39">
        <f>SUM(D187)</f>
        <v>498.6</v>
      </c>
      <c r="E182" s="39"/>
      <c r="F182" s="39">
        <f>SUM(D182:E182)</f>
        <v>498.6</v>
      </c>
    </row>
    <row r="183" spans="1:6" ht="15">
      <c r="A183" s="43" t="s">
        <v>138</v>
      </c>
      <c r="B183" s="40" t="s">
        <v>182</v>
      </c>
      <c r="C183" s="41" t="s">
        <v>185</v>
      </c>
      <c r="D183" s="42"/>
      <c r="E183" s="42"/>
      <c r="F183" s="39"/>
    </row>
    <row r="184" spans="1:6" ht="14.25">
      <c r="A184" s="33"/>
      <c r="B184" s="34"/>
      <c r="C184" s="11" t="s">
        <v>26</v>
      </c>
      <c r="D184" s="39">
        <f>SUM(D185)</f>
        <v>498.6</v>
      </c>
      <c r="E184" s="39"/>
      <c r="F184" s="39">
        <f>SUM(D184:E184)</f>
        <v>498.6</v>
      </c>
    </row>
    <row r="185" spans="1:6" ht="15">
      <c r="A185" s="33"/>
      <c r="B185" s="34"/>
      <c r="C185" s="14" t="s">
        <v>30</v>
      </c>
      <c r="D185" s="36">
        <v>498.6</v>
      </c>
      <c r="E185" s="36"/>
      <c r="F185" s="36">
        <f>SUM(D185:E185)</f>
        <v>498.6</v>
      </c>
    </row>
    <row r="186" spans="1:6" ht="15">
      <c r="A186" s="33"/>
      <c r="B186" s="34"/>
      <c r="C186" s="14"/>
      <c r="D186" s="36"/>
      <c r="E186" s="36"/>
      <c r="F186" s="39"/>
    </row>
    <row r="187" spans="1:6" ht="14.25">
      <c r="A187" s="33"/>
      <c r="B187" s="34"/>
      <c r="C187" s="11" t="s">
        <v>27</v>
      </c>
      <c r="D187" s="39">
        <f>SUM(D188:D188)</f>
        <v>498.6</v>
      </c>
      <c r="E187" s="39"/>
      <c r="F187" s="39">
        <f>SUM(D187:E187)</f>
        <v>498.6</v>
      </c>
    </row>
    <row r="188" spans="1:6" ht="15">
      <c r="A188" s="33"/>
      <c r="B188" s="34"/>
      <c r="C188" s="14" t="s">
        <v>31</v>
      </c>
      <c r="D188" s="36">
        <v>498.6</v>
      </c>
      <c r="E188" s="36"/>
      <c r="F188" s="36">
        <f>SUM(D188:E188)</f>
        <v>498.6</v>
      </c>
    </row>
    <row r="189" spans="1:6" ht="15">
      <c r="A189" s="45"/>
      <c r="B189" s="34"/>
      <c r="C189" s="14"/>
      <c r="D189" s="36"/>
      <c r="E189" s="36"/>
      <c r="F189" s="39"/>
    </row>
    <row r="190" spans="1:6" ht="14.25">
      <c r="A190" s="37" t="s">
        <v>196</v>
      </c>
      <c r="B190" s="38"/>
      <c r="C190" s="11" t="s">
        <v>217</v>
      </c>
      <c r="D190" s="39">
        <f>SUM(D195)</f>
        <v>57</v>
      </c>
      <c r="E190" s="39"/>
      <c r="F190" s="39">
        <f>SUM(D190:E190)</f>
        <v>57</v>
      </c>
    </row>
    <row r="191" spans="1:6" ht="15">
      <c r="A191" s="43" t="s">
        <v>197</v>
      </c>
      <c r="B191" s="40" t="s">
        <v>218</v>
      </c>
      <c r="C191" s="41" t="s">
        <v>219</v>
      </c>
      <c r="D191" s="42"/>
      <c r="E191" s="42"/>
      <c r="F191" s="39"/>
    </row>
    <row r="192" spans="1:6" ht="14.25">
      <c r="A192" s="33"/>
      <c r="B192" s="34"/>
      <c r="C192" s="11" t="s">
        <v>26</v>
      </c>
      <c r="D192" s="39">
        <f>SUM(D193)</f>
        <v>57</v>
      </c>
      <c r="E192" s="39"/>
      <c r="F192" s="39">
        <f>SUM(D192:E192)</f>
        <v>57</v>
      </c>
    </row>
    <row r="193" spans="1:6" ht="15">
      <c r="A193" s="33"/>
      <c r="B193" s="34"/>
      <c r="C193" s="14" t="s">
        <v>30</v>
      </c>
      <c r="D193" s="36">
        <v>57</v>
      </c>
      <c r="E193" s="36"/>
      <c r="F193" s="36">
        <f>SUM(D193:E193)</f>
        <v>57</v>
      </c>
    </row>
    <row r="194" spans="1:6" ht="15">
      <c r="A194" s="33"/>
      <c r="B194" s="34"/>
      <c r="C194" s="14"/>
      <c r="D194" s="36"/>
      <c r="E194" s="36"/>
      <c r="F194" s="39"/>
    </row>
    <row r="195" spans="1:6" ht="14.25">
      <c r="A195" s="33"/>
      <c r="B195" s="34"/>
      <c r="C195" s="11" t="s">
        <v>27</v>
      </c>
      <c r="D195" s="39">
        <f>SUM(D196:D196)</f>
        <v>57</v>
      </c>
      <c r="E195" s="39"/>
      <c r="F195" s="39">
        <f>SUM(D195:E195)</f>
        <v>57</v>
      </c>
    </row>
    <row r="196" spans="1:6" ht="15">
      <c r="A196" s="33"/>
      <c r="B196" s="34"/>
      <c r="C196" s="14" t="s">
        <v>31</v>
      </c>
      <c r="D196" s="36">
        <v>57</v>
      </c>
      <c r="E196" s="36"/>
      <c r="F196" s="36">
        <f>SUM(D196:E196)</f>
        <v>57</v>
      </c>
    </row>
    <row r="197" spans="1:6" ht="15">
      <c r="A197" s="45"/>
      <c r="B197" s="34"/>
      <c r="C197" s="14"/>
      <c r="D197" s="36"/>
      <c r="E197" s="36"/>
      <c r="F197" s="39"/>
    </row>
    <row r="198" spans="1:6" ht="14.25">
      <c r="A198" s="37" t="s">
        <v>220</v>
      </c>
      <c r="B198" s="38"/>
      <c r="C198" s="11" t="s">
        <v>36</v>
      </c>
      <c r="D198" s="39">
        <f>D203+D211</f>
        <v>13533.4</v>
      </c>
      <c r="E198" s="39"/>
      <c r="F198" s="39">
        <f t="shared" si="1"/>
        <v>13533.4</v>
      </c>
    </row>
    <row r="199" spans="1:6" ht="15">
      <c r="A199" s="43" t="s">
        <v>221</v>
      </c>
      <c r="B199" s="40" t="s">
        <v>75</v>
      </c>
      <c r="C199" s="17" t="s">
        <v>76</v>
      </c>
      <c r="D199" s="42"/>
      <c r="E199" s="42"/>
      <c r="F199" s="39"/>
    </row>
    <row r="200" spans="1:6" ht="14.25">
      <c r="A200" s="33"/>
      <c r="B200" s="34"/>
      <c r="C200" s="11" t="s">
        <v>26</v>
      </c>
      <c r="D200" s="39">
        <f>SUM(D201)</f>
        <v>12633.4</v>
      </c>
      <c r="E200" s="39"/>
      <c r="F200" s="39">
        <f t="shared" si="1"/>
        <v>12633.4</v>
      </c>
    </row>
    <row r="201" spans="1:6" ht="15">
      <c r="A201" s="33"/>
      <c r="B201" s="34"/>
      <c r="C201" s="14" t="s">
        <v>30</v>
      </c>
      <c r="D201" s="36">
        <v>12633.4</v>
      </c>
      <c r="E201" s="36"/>
      <c r="F201" s="39">
        <f t="shared" si="1"/>
        <v>12633.4</v>
      </c>
    </row>
    <row r="202" spans="1:6" ht="15">
      <c r="A202" s="33"/>
      <c r="B202" s="34"/>
      <c r="C202" s="14"/>
      <c r="D202" s="36"/>
      <c r="E202" s="36"/>
      <c r="F202" s="39"/>
    </row>
    <row r="203" spans="1:6" ht="14.25">
      <c r="A203" s="33"/>
      <c r="B203" s="34"/>
      <c r="C203" s="11" t="s">
        <v>27</v>
      </c>
      <c r="D203" s="39">
        <f>SUM(D204:D205)</f>
        <v>12633.4</v>
      </c>
      <c r="E203" s="39"/>
      <c r="F203" s="39">
        <f t="shared" si="1"/>
        <v>12633.4</v>
      </c>
    </row>
    <row r="204" spans="1:6" ht="15">
      <c r="A204" s="33"/>
      <c r="B204" s="34"/>
      <c r="C204" s="14" t="s">
        <v>31</v>
      </c>
      <c r="D204" s="36">
        <v>2100</v>
      </c>
      <c r="E204" s="36"/>
      <c r="F204" s="39">
        <f t="shared" si="1"/>
        <v>2100</v>
      </c>
    </row>
    <row r="205" spans="1:6" ht="15">
      <c r="A205" s="33"/>
      <c r="B205" s="34"/>
      <c r="C205" s="14" t="s">
        <v>35</v>
      </c>
      <c r="D205" s="36">
        <v>10533.4</v>
      </c>
      <c r="E205" s="36"/>
      <c r="F205" s="39">
        <f t="shared" si="1"/>
        <v>10533.4</v>
      </c>
    </row>
    <row r="206" spans="1:6" ht="15">
      <c r="A206" s="33"/>
      <c r="B206" s="34"/>
      <c r="C206" s="14"/>
      <c r="D206" s="36"/>
      <c r="E206" s="36"/>
      <c r="F206" s="39"/>
    </row>
    <row r="207" spans="1:6" ht="15">
      <c r="A207" s="43" t="s">
        <v>222</v>
      </c>
      <c r="B207" s="40" t="s">
        <v>77</v>
      </c>
      <c r="C207" s="17" t="s">
        <v>78</v>
      </c>
      <c r="D207" s="42"/>
      <c r="E207" s="42"/>
      <c r="F207" s="39"/>
    </row>
    <row r="208" spans="1:6" ht="14.25">
      <c r="A208" s="33"/>
      <c r="B208" s="34"/>
      <c r="C208" s="11" t="s">
        <v>26</v>
      </c>
      <c r="D208" s="39">
        <f>SUM(D209:D209)</f>
        <v>900</v>
      </c>
      <c r="E208" s="39"/>
      <c r="F208" s="39">
        <f t="shared" si="1"/>
        <v>900</v>
      </c>
    </row>
    <row r="209" spans="1:6" ht="15">
      <c r="A209" s="33"/>
      <c r="B209" s="34"/>
      <c r="C209" s="14" t="s">
        <v>30</v>
      </c>
      <c r="D209" s="36">
        <v>900</v>
      </c>
      <c r="E209" s="36"/>
      <c r="F209" s="39">
        <f t="shared" si="1"/>
        <v>900</v>
      </c>
    </row>
    <row r="210" spans="1:6" ht="15">
      <c r="A210" s="33"/>
      <c r="B210" s="34"/>
      <c r="C210" s="14"/>
      <c r="D210" s="36"/>
      <c r="E210" s="36"/>
      <c r="F210" s="39"/>
    </row>
    <row r="211" spans="1:6" ht="14.25">
      <c r="A211" s="33"/>
      <c r="B211" s="34"/>
      <c r="C211" s="11" t="s">
        <v>27</v>
      </c>
      <c r="D211" s="39">
        <f>SUM(D212:D212)</f>
        <v>900</v>
      </c>
      <c r="E211" s="39"/>
      <c r="F211" s="39">
        <f>SUM(D211:E211)</f>
        <v>900</v>
      </c>
    </row>
    <row r="212" spans="1:6" ht="15">
      <c r="A212" s="33"/>
      <c r="B212" s="34"/>
      <c r="C212" s="14" t="s">
        <v>31</v>
      </c>
      <c r="D212" s="36">
        <v>900</v>
      </c>
      <c r="E212" s="36"/>
      <c r="F212" s="39">
        <f>SUM(D212:E212)</f>
        <v>900</v>
      </c>
    </row>
    <row r="213" spans="1:6" ht="15">
      <c r="A213" s="33"/>
      <c r="B213" s="34"/>
      <c r="C213" s="14"/>
      <c r="D213" s="36"/>
      <c r="E213" s="36"/>
      <c r="F213" s="39"/>
    </row>
    <row r="214" spans="1:6" ht="14.25">
      <c r="A214" s="37" t="s">
        <v>224</v>
      </c>
      <c r="B214" s="38"/>
      <c r="C214" s="11" t="s">
        <v>63</v>
      </c>
      <c r="D214" s="39">
        <f>SUM(D219,D226)</f>
        <v>640.4</v>
      </c>
      <c r="E214" s="39"/>
      <c r="F214" s="39">
        <f aca="true" t="shared" si="2" ref="F214:F220">SUM(D214:E214)</f>
        <v>640.4</v>
      </c>
    </row>
    <row r="215" spans="1:6" ht="15">
      <c r="A215" s="43" t="s">
        <v>225</v>
      </c>
      <c r="B215" s="40" t="s">
        <v>135</v>
      </c>
      <c r="C215" s="41" t="s">
        <v>136</v>
      </c>
      <c r="D215" s="42"/>
      <c r="E215" s="42"/>
      <c r="F215" s="39"/>
    </row>
    <row r="216" spans="1:6" ht="14.25">
      <c r="A216" s="33"/>
      <c r="B216" s="34"/>
      <c r="C216" s="11" t="s">
        <v>26</v>
      </c>
      <c r="D216" s="39">
        <f>SUM(D217)</f>
        <v>590.4</v>
      </c>
      <c r="E216" s="39"/>
      <c r="F216" s="39">
        <f t="shared" si="2"/>
        <v>590.4</v>
      </c>
    </row>
    <row r="217" spans="1:6" ht="15">
      <c r="A217" s="33"/>
      <c r="B217" s="34"/>
      <c r="C217" s="14" t="s">
        <v>30</v>
      </c>
      <c r="D217" s="36">
        <v>590.4</v>
      </c>
      <c r="E217" s="36"/>
      <c r="F217" s="39">
        <f t="shared" si="2"/>
        <v>590.4</v>
      </c>
    </row>
    <row r="218" spans="1:6" ht="15">
      <c r="A218" s="33"/>
      <c r="B218" s="34"/>
      <c r="C218" s="14"/>
      <c r="D218" s="36"/>
      <c r="E218" s="36"/>
      <c r="F218" s="39"/>
    </row>
    <row r="219" spans="1:6" ht="14.25">
      <c r="A219" s="33"/>
      <c r="B219" s="34"/>
      <c r="C219" s="11" t="s">
        <v>27</v>
      </c>
      <c r="D219" s="39">
        <f>SUM(D220:D220)</f>
        <v>590.4</v>
      </c>
      <c r="E219" s="39"/>
      <c r="F219" s="39">
        <f t="shared" si="2"/>
        <v>590.4</v>
      </c>
    </row>
    <row r="220" spans="1:6" ht="15">
      <c r="A220" s="33"/>
      <c r="B220" s="34"/>
      <c r="C220" s="14" t="s">
        <v>31</v>
      </c>
      <c r="D220" s="36">
        <v>590.4</v>
      </c>
      <c r="E220" s="36"/>
      <c r="F220" s="39">
        <f t="shared" si="2"/>
        <v>590.4</v>
      </c>
    </row>
    <row r="221" spans="1:6" ht="14.25">
      <c r="A221" s="37"/>
      <c r="B221" s="38"/>
      <c r="C221" s="11"/>
      <c r="D221" s="39"/>
      <c r="E221" s="39"/>
      <c r="F221" s="39"/>
    </row>
    <row r="222" spans="1:6" ht="15">
      <c r="A222" s="43" t="s">
        <v>226</v>
      </c>
      <c r="B222" s="40" t="s">
        <v>79</v>
      </c>
      <c r="C222" s="41" t="s">
        <v>80</v>
      </c>
      <c r="D222" s="42"/>
      <c r="E222" s="42"/>
      <c r="F222" s="39"/>
    </row>
    <row r="223" spans="1:6" ht="14.25">
      <c r="A223" s="33"/>
      <c r="B223" s="34"/>
      <c r="C223" s="11" t="s">
        <v>26</v>
      </c>
      <c r="D223" s="39">
        <f>SUM(D224)</f>
        <v>50</v>
      </c>
      <c r="E223" s="39"/>
      <c r="F223" s="39">
        <f>SUM(D223:E223)</f>
        <v>50</v>
      </c>
    </row>
    <row r="224" spans="1:6" ht="15">
      <c r="A224" s="33"/>
      <c r="B224" s="34"/>
      <c r="C224" s="14" t="s">
        <v>30</v>
      </c>
      <c r="D224" s="36">
        <v>50</v>
      </c>
      <c r="E224" s="36"/>
      <c r="F224" s="39">
        <f>SUM(D224:E224)</f>
        <v>50</v>
      </c>
    </row>
    <row r="225" spans="1:6" ht="15">
      <c r="A225" s="33"/>
      <c r="B225" s="34"/>
      <c r="C225" s="14"/>
      <c r="D225" s="36"/>
      <c r="E225" s="36"/>
      <c r="F225" s="39"/>
    </row>
    <row r="226" spans="1:6" ht="14.25">
      <c r="A226" s="33"/>
      <c r="B226" s="34"/>
      <c r="C226" s="11" t="s">
        <v>27</v>
      </c>
      <c r="D226" s="39">
        <f>SUM(D227:D227)</f>
        <v>50</v>
      </c>
      <c r="E226" s="39"/>
      <c r="F226" s="39">
        <f>SUM(D226:E226)</f>
        <v>50</v>
      </c>
    </row>
    <row r="227" spans="1:6" ht="15">
      <c r="A227" s="33"/>
      <c r="B227" s="34"/>
      <c r="C227" s="14" t="s">
        <v>31</v>
      </c>
      <c r="D227" s="36">
        <v>50</v>
      </c>
      <c r="E227" s="36"/>
      <c r="F227" s="39">
        <f>SUM(D227:E227)</f>
        <v>50</v>
      </c>
    </row>
    <row r="228" spans="1:6" ht="15">
      <c r="A228" s="33"/>
      <c r="B228" s="34"/>
      <c r="C228" s="14"/>
      <c r="D228" s="36"/>
      <c r="E228" s="36"/>
      <c r="F228" s="39"/>
    </row>
    <row r="229" spans="1:6" ht="28.5">
      <c r="A229" s="37" t="s">
        <v>238</v>
      </c>
      <c r="B229" s="38"/>
      <c r="C229" s="124" t="s">
        <v>229</v>
      </c>
      <c r="D229" s="39"/>
      <c r="E229" s="39"/>
      <c r="F229" s="39"/>
    </row>
    <row r="230" spans="1:6" ht="14.25">
      <c r="A230" s="33"/>
      <c r="B230" s="34"/>
      <c r="C230" s="11" t="s">
        <v>26</v>
      </c>
      <c r="D230" s="39">
        <f>SUM(D235)</f>
        <v>0</v>
      </c>
      <c r="E230" s="39">
        <f>SUM(E235)</f>
        <v>15</v>
      </c>
      <c r="F230" s="39">
        <f>SUM(D230:E230)</f>
        <v>15</v>
      </c>
    </row>
    <row r="231" spans="1:6" ht="14.25">
      <c r="A231" s="33"/>
      <c r="B231" s="34"/>
      <c r="C231" s="11" t="s">
        <v>27</v>
      </c>
      <c r="D231" s="39">
        <f>SUM(D232)</f>
        <v>0</v>
      </c>
      <c r="E231" s="39">
        <f>SUM(E232)</f>
        <v>15</v>
      </c>
      <c r="F231" s="39">
        <f>SUM(D231:E231)</f>
        <v>15</v>
      </c>
    </row>
    <row r="232" spans="1:6" ht="15">
      <c r="A232" s="33"/>
      <c r="B232" s="34"/>
      <c r="C232" s="14" t="s">
        <v>227</v>
      </c>
      <c r="D232" s="39">
        <f>SUM(D239)</f>
        <v>0</v>
      </c>
      <c r="E232" s="39">
        <f>SUM(E239)</f>
        <v>15</v>
      </c>
      <c r="F232" s="39">
        <f>SUM(D232:E232)</f>
        <v>15</v>
      </c>
    </row>
    <row r="233" spans="1:6" ht="14.25">
      <c r="A233" s="37" t="s">
        <v>239</v>
      </c>
      <c r="B233" s="38"/>
      <c r="C233" s="11" t="s">
        <v>36</v>
      </c>
      <c r="D233" s="39">
        <f>SUM(D238)</f>
        <v>0</v>
      </c>
      <c r="E233" s="39">
        <f>SUM(E238)</f>
        <v>15</v>
      </c>
      <c r="F233" s="39">
        <f>SUM(D233:E233)</f>
        <v>15</v>
      </c>
    </row>
    <row r="234" spans="1:6" ht="15">
      <c r="A234" s="43" t="s">
        <v>270</v>
      </c>
      <c r="B234" s="40" t="s">
        <v>230</v>
      </c>
      <c r="C234" s="41" t="s">
        <v>231</v>
      </c>
      <c r="D234" s="36"/>
      <c r="E234" s="36"/>
      <c r="F234" s="39"/>
    </row>
    <row r="235" spans="1:6" ht="14.25">
      <c r="A235" s="33"/>
      <c r="B235" s="34"/>
      <c r="C235" s="11" t="s">
        <v>26</v>
      </c>
      <c r="D235" s="39">
        <f>SUM(D236:D236)</f>
        <v>0</v>
      </c>
      <c r="E235" s="39">
        <f>SUM(E236:E236)</f>
        <v>15</v>
      </c>
      <c r="F235" s="39">
        <f>SUM(D235:E235)</f>
        <v>15</v>
      </c>
    </row>
    <row r="236" spans="1:6" ht="15">
      <c r="A236" s="33"/>
      <c r="B236" s="34"/>
      <c r="C236" s="14" t="s">
        <v>297</v>
      </c>
      <c r="D236" s="36"/>
      <c r="E236" s="36">
        <v>15</v>
      </c>
      <c r="F236" s="39">
        <f>SUM(D236:E236)</f>
        <v>15</v>
      </c>
    </row>
    <row r="237" spans="1:6" ht="15">
      <c r="A237" s="33"/>
      <c r="B237" s="34"/>
      <c r="C237" s="14"/>
      <c r="D237" s="36"/>
      <c r="E237" s="36"/>
      <c r="F237" s="39"/>
    </row>
    <row r="238" spans="1:6" ht="14.25">
      <c r="A238" s="33"/>
      <c r="B238" s="34"/>
      <c r="C238" s="11" t="s">
        <v>27</v>
      </c>
      <c r="D238" s="39">
        <f>SUM(D239:D239)</f>
        <v>0</v>
      </c>
      <c r="E238" s="39">
        <f>SUM(E239:E239)</f>
        <v>15</v>
      </c>
      <c r="F238" s="39">
        <f>SUM(D238:E238)</f>
        <v>15</v>
      </c>
    </row>
    <row r="239" spans="1:6" ht="15">
      <c r="A239" s="33"/>
      <c r="B239" s="34"/>
      <c r="C239" s="14" t="s">
        <v>31</v>
      </c>
      <c r="D239" s="36"/>
      <c r="E239" s="36">
        <v>15</v>
      </c>
      <c r="F239" s="39">
        <f>SUM(D239:E239)</f>
        <v>15</v>
      </c>
    </row>
    <row r="240" spans="1:6" ht="15">
      <c r="A240" s="33"/>
      <c r="B240" s="34"/>
      <c r="C240" s="14"/>
      <c r="D240" s="36"/>
      <c r="E240" s="36"/>
      <c r="F240" s="39"/>
    </row>
    <row r="241" spans="1:6" ht="14.25">
      <c r="A241" s="37" t="s">
        <v>244</v>
      </c>
      <c r="B241" s="38"/>
      <c r="C241" s="11" t="s">
        <v>81</v>
      </c>
      <c r="D241" s="36"/>
      <c r="E241" s="36"/>
      <c r="F241" s="39"/>
    </row>
    <row r="242" spans="1:6" ht="14.25">
      <c r="A242" s="45"/>
      <c r="B242" s="34"/>
      <c r="C242" s="11" t="s">
        <v>26</v>
      </c>
      <c r="D242" s="39">
        <f>D248+D264+D271+D278+D286+D257</f>
        <v>2259.7</v>
      </c>
      <c r="E242" s="39">
        <f>E248+E264+E271+E278</f>
        <v>0</v>
      </c>
      <c r="F242" s="39">
        <f>SUM(D242:E242)</f>
        <v>2259.7</v>
      </c>
    </row>
    <row r="243" spans="1:6" ht="14.25">
      <c r="A243" s="45"/>
      <c r="B243" s="34"/>
      <c r="C243" s="11" t="s">
        <v>27</v>
      </c>
      <c r="D243" s="39">
        <f>SUM(D244:D245)</f>
        <v>2259.7</v>
      </c>
      <c r="E243" s="39">
        <f>SUM(E244:E245)</f>
        <v>0</v>
      </c>
      <c r="F243" s="39">
        <f>SUM(D243:E243)</f>
        <v>2259.7</v>
      </c>
    </row>
    <row r="244" spans="1:6" ht="15">
      <c r="A244" s="45"/>
      <c r="B244" s="34"/>
      <c r="C244" s="14" t="s">
        <v>227</v>
      </c>
      <c r="D244" s="39">
        <f>D252</f>
        <v>1680.3</v>
      </c>
      <c r="E244" s="39">
        <f>E252</f>
        <v>0</v>
      </c>
      <c r="F244" s="39">
        <f>SUM(D244:E244)</f>
        <v>1680.3</v>
      </c>
    </row>
    <row r="245" spans="1:6" ht="15">
      <c r="A245" s="45"/>
      <c r="B245" s="34"/>
      <c r="C245" s="14" t="s">
        <v>228</v>
      </c>
      <c r="D245" s="36">
        <f>D253+D268+D275+D282+D290+D261</f>
        <v>579.3999999999996</v>
      </c>
      <c r="E245" s="36">
        <f>E253+E268+E275+E282</f>
        <v>0</v>
      </c>
      <c r="F245" s="39">
        <f>SUM(D245:E245)</f>
        <v>579.3999999999996</v>
      </c>
    </row>
    <row r="246" spans="1:6" ht="14.25">
      <c r="A246" s="37" t="s">
        <v>246</v>
      </c>
      <c r="B246" s="38"/>
      <c r="C246" s="11" t="s">
        <v>36</v>
      </c>
      <c r="D246" s="39">
        <f>SUM(D251)</f>
        <v>2750.6</v>
      </c>
      <c r="E246" s="39">
        <f>SUM(E251)</f>
        <v>0</v>
      </c>
      <c r="F246" s="39">
        <f>SUM(D246:E246)</f>
        <v>2750.6</v>
      </c>
    </row>
    <row r="247" spans="1:6" ht="15">
      <c r="A247" s="43" t="s">
        <v>247</v>
      </c>
      <c r="B247" s="40" t="s">
        <v>223</v>
      </c>
      <c r="C247" s="41" t="s">
        <v>232</v>
      </c>
      <c r="D247" s="36"/>
      <c r="E247" s="36"/>
      <c r="F247" s="39"/>
    </row>
    <row r="248" spans="1:6" ht="14.25">
      <c r="A248" s="33"/>
      <c r="B248" s="34"/>
      <c r="C248" s="11" t="s">
        <v>26</v>
      </c>
      <c r="D248" s="39">
        <f>SUM(D249:D249)</f>
        <v>2750.6</v>
      </c>
      <c r="E248" s="39">
        <f>SUM(E249:E249)</f>
        <v>0</v>
      </c>
      <c r="F248" s="39">
        <f>SUM(D248:E248)</f>
        <v>2750.6</v>
      </c>
    </row>
    <row r="249" spans="1:6" ht="15">
      <c r="A249" s="33"/>
      <c r="B249" s="34"/>
      <c r="C249" s="14" t="s">
        <v>30</v>
      </c>
      <c r="D249" s="36">
        <f>2605.6+80+65</f>
        <v>2750.6</v>
      </c>
      <c r="E249" s="36"/>
      <c r="F249" s="39">
        <f>SUM(D249:E249)</f>
        <v>2750.6</v>
      </c>
    </row>
    <row r="250" spans="1:6" ht="15">
      <c r="A250" s="33"/>
      <c r="B250" s="34"/>
      <c r="C250" s="14"/>
      <c r="D250" s="36"/>
      <c r="E250" s="36"/>
      <c r="F250" s="39"/>
    </row>
    <row r="251" spans="1:6" ht="14.25">
      <c r="A251" s="33"/>
      <c r="B251" s="34"/>
      <c r="C251" s="11" t="s">
        <v>27</v>
      </c>
      <c r="D251" s="39">
        <f>SUM(D252:D253)</f>
        <v>2750.6</v>
      </c>
      <c r="E251" s="39">
        <f>SUM(E252:E252)</f>
        <v>0</v>
      </c>
      <c r="F251" s="39">
        <f>SUM(D251:E251)</f>
        <v>2750.6</v>
      </c>
    </row>
    <row r="252" spans="1:6" ht="15">
      <c r="A252" s="33"/>
      <c r="B252" s="34"/>
      <c r="C252" s="14" t="s">
        <v>31</v>
      </c>
      <c r="D252" s="36">
        <f>1475.3+60+80+65</f>
        <v>1680.3</v>
      </c>
      <c r="E252" s="36"/>
      <c r="F252" s="39">
        <f>SUM(D252:E252)</f>
        <v>1680.3</v>
      </c>
    </row>
    <row r="253" spans="1:6" ht="15">
      <c r="A253" s="45"/>
      <c r="B253" s="34"/>
      <c r="C253" s="14" t="s">
        <v>35</v>
      </c>
      <c r="D253" s="36">
        <f>1070.3</f>
        <v>1070.3</v>
      </c>
      <c r="E253" s="36"/>
      <c r="F253" s="39">
        <f>SUM(D253:E253)</f>
        <v>1070.3</v>
      </c>
    </row>
    <row r="254" spans="1:6" ht="15">
      <c r="A254" s="33"/>
      <c r="B254" s="34"/>
      <c r="C254" s="14"/>
      <c r="D254" s="36"/>
      <c r="E254" s="36"/>
      <c r="F254" s="39"/>
    </row>
    <row r="255" spans="1:6" ht="14.25">
      <c r="A255" s="37" t="s">
        <v>321</v>
      </c>
      <c r="B255" s="38"/>
      <c r="C255" s="11" t="s">
        <v>37</v>
      </c>
      <c r="D255" s="39">
        <f>SUM(D267+D274+D281+D260)</f>
        <v>1279.1</v>
      </c>
      <c r="E255" s="39"/>
      <c r="F255" s="39">
        <f>SUM(D255:E255)</f>
        <v>1279.1</v>
      </c>
    </row>
    <row r="256" spans="1:6" ht="15">
      <c r="A256" s="43" t="s">
        <v>322</v>
      </c>
      <c r="B256" s="40" t="s">
        <v>370</v>
      </c>
      <c r="C256" s="41" t="s">
        <v>371</v>
      </c>
      <c r="D256" s="42"/>
      <c r="E256" s="42"/>
      <c r="F256" s="39"/>
    </row>
    <row r="257" spans="1:6" ht="14.25">
      <c r="A257" s="33"/>
      <c r="B257" s="34"/>
      <c r="C257" s="11" t="s">
        <v>26</v>
      </c>
      <c r="D257" s="39">
        <f>SUM(D258:D258)</f>
        <v>75</v>
      </c>
      <c r="E257" s="39"/>
      <c r="F257" s="39">
        <f>SUM(D257:E257)</f>
        <v>75</v>
      </c>
    </row>
    <row r="258" spans="1:6" ht="15">
      <c r="A258" s="33"/>
      <c r="B258" s="34"/>
      <c r="C258" s="14" t="s">
        <v>30</v>
      </c>
      <c r="D258" s="36">
        <v>75</v>
      </c>
      <c r="E258" s="36"/>
      <c r="F258" s="39">
        <f>SUM(D258:E258)</f>
        <v>75</v>
      </c>
    </row>
    <row r="259" spans="1:6" ht="15">
      <c r="A259" s="33"/>
      <c r="B259" s="34"/>
      <c r="C259" s="14"/>
      <c r="D259" s="36"/>
      <c r="E259" s="36"/>
      <c r="F259" s="39"/>
    </row>
    <row r="260" spans="1:6" ht="14.25">
      <c r="A260" s="33"/>
      <c r="B260" s="34"/>
      <c r="C260" s="11" t="s">
        <v>27</v>
      </c>
      <c r="D260" s="39">
        <f>SUM(D261:D261)</f>
        <v>75</v>
      </c>
      <c r="E260" s="39"/>
      <c r="F260" s="39">
        <f>SUM(D260:E260)</f>
        <v>75</v>
      </c>
    </row>
    <row r="261" spans="1:6" ht="15">
      <c r="A261" s="33"/>
      <c r="B261" s="34"/>
      <c r="C261" s="14" t="s">
        <v>35</v>
      </c>
      <c r="D261" s="36">
        <v>75</v>
      </c>
      <c r="E261" s="36"/>
      <c r="F261" s="39">
        <f>SUM(D261:E261)</f>
        <v>75</v>
      </c>
    </row>
    <row r="262" spans="1:6" ht="14.25">
      <c r="A262" s="37"/>
      <c r="B262" s="38"/>
      <c r="C262" s="11"/>
      <c r="D262" s="39"/>
      <c r="E262" s="39"/>
      <c r="F262" s="39"/>
    </row>
    <row r="263" spans="1:6" ht="15">
      <c r="A263" s="43" t="s">
        <v>323</v>
      </c>
      <c r="B263" s="40" t="s">
        <v>233</v>
      </c>
      <c r="C263" s="41" t="s">
        <v>234</v>
      </c>
      <c r="D263" s="42"/>
      <c r="E263" s="42"/>
      <c r="F263" s="39"/>
    </row>
    <row r="264" spans="1:6" ht="14.25">
      <c r="A264" s="33"/>
      <c r="B264" s="34"/>
      <c r="C264" s="11" t="s">
        <v>26</v>
      </c>
      <c r="D264" s="39">
        <f>SUM(D265:D265)</f>
        <v>204.1</v>
      </c>
      <c r="E264" s="39"/>
      <c r="F264" s="39">
        <f>SUM(D264:E264)</f>
        <v>204.1</v>
      </c>
    </row>
    <row r="265" spans="1:6" ht="15">
      <c r="A265" s="33"/>
      <c r="B265" s="34"/>
      <c r="C265" s="14" t="s">
        <v>30</v>
      </c>
      <c r="D265" s="36">
        <v>204.1</v>
      </c>
      <c r="E265" s="36"/>
      <c r="F265" s="39">
        <f>SUM(D265:E265)</f>
        <v>204.1</v>
      </c>
    </row>
    <row r="266" spans="1:6" ht="15">
      <c r="A266" s="33"/>
      <c r="B266" s="34"/>
      <c r="C266" s="14"/>
      <c r="D266" s="36"/>
      <c r="E266" s="36"/>
      <c r="F266" s="39"/>
    </row>
    <row r="267" spans="1:6" ht="14.25">
      <c r="A267" s="33"/>
      <c r="B267" s="34"/>
      <c r="C267" s="11" t="s">
        <v>27</v>
      </c>
      <c r="D267" s="39">
        <f>SUM(D268:D268)</f>
        <v>204.1</v>
      </c>
      <c r="E267" s="39"/>
      <c r="F267" s="39">
        <f>SUM(D267:E267)</f>
        <v>204.1</v>
      </c>
    </row>
    <row r="268" spans="1:6" ht="15">
      <c r="A268" s="33"/>
      <c r="B268" s="34"/>
      <c r="C268" s="14" t="s">
        <v>35</v>
      </c>
      <c r="D268" s="36">
        <v>204.1</v>
      </c>
      <c r="E268" s="36"/>
      <c r="F268" s="39">
        <f>SUM(D268:E268)</f>
        <v>204.1</v>
      </c>
    </row>
    <row r="269" spans="1:6" ht="15">
      <c r="A269" s="33"/>
      <c r="B269" s="34"/>
      <c r="C269" s="14"/>
      <c r="D269" s="36"/>
      <c r="E269" s="36"/>
      <c r="F269" s="39"/>
    </row>
    <row r="270" spans="1:6" ht="15">
      <c r="A270" s="43" t="s">
        <v>324</v>
      </c>
      <c r="B270" s="40" t="s">
        <v>68</v>
      </c>
      <c r="C270" s="41" t="s">
        <v>235</v>
      </c>
      <c r="D270" s="42"/>
      <c r="E270" s="42"/>
      <c r="F270" s="39"/>
    </row>
    <row r="271" spans="1:6" ht="14.25">
      <c r="A271" s="33"/>
      <c r="B271" s="34"/>
      <c r="C271" s="11" t="s">
        <v>26</v>
      </c>
      <c r="D271" s="39">
        <f>SUM(D272:D272)</f>
        <v>400</v>
      </c>
      <c r="E271" s="39"/>
      <c r="F271" s="39">
        <f>SUM(D271:E271)</f>
        <v>400</v>
      </c>
    </row>
    <row r="272" spans="1:6" ht="15">
      <c r="A272" s="33"/>
      <c r="B272" s="34"/>
      <c r="C272" s="14" t="s">
        <v>30</v>
      </c>
      <c r="D272" s="36">
        <f>-760+760+400</f>
        <v>400</v>
      </c>
      <c r="E272" s="36"/>
      <c r="F272" s="39">
        <f>SUM(D272:E272)</f>
        <v>400</v>
      </c>
    </row>
    <row r="273" spans="1:6" ht="15">
      <c r="A273" s="33"/>
      <c r="B273" s="34"/>
      <c r="C273" s="14"/>
      <c r="D273" s="36"/>
      <c r="E273" s="36"/>
      <c r="F273" s="39"/>
    </row>
    <row r="274" spans="1:6" ht="14.25">
      <c r="A274" s="33"/>
      <c r="B274" s="34"/>
      <c r="C274" s="11" t="s">
        <v>27</v>
      </c>
      <c r="D274" s="39">
        <f>SUM(D275:D275)</f>
        <v>400</v>
      </c>
      <c r="E274" s="39"/>
      <c r="F274" s="39">
        <f>SUM(D274:E274)</f>
        <v>400</v>
      </c>
    </row>
    <row r="275" spans="1:6" ht="15">
      <c r="A275" s="33"/>
      <c r="B275" s="34"/>
      <c r="C275" s="14" t="s">
        <v>35</v>
      </c>
      <c r="D275" s="36">
        <v>400</v>
      </c>
      <c r="E275" s="36"/>
      <c r="F275" s="39">
        <f>SUM(D275:E275)</f>
        <v>400</v>
      </c>
    </row>
    <row r="276" spans="1:6" ht="15">
      <c r="A276" s="33"/>
      <c r="B276" s="34"/>
      <c r="C276" s="14"/>
      <c r="D276" s="36"/>
      <c r="E276" s="36"/>
      <c r="F276" s="39"/>
    </row>
    <row r="277" spans="1:6" ht="15">
      <c r="A277" s="43" t="s">
        <v>368</v>
      </c>
      <c r="B277" s="40" t="s">
        <v>53</v>
      </c>
      <c r="C277" s="41" t="s">
        <v>236</v>
      </c>
      <c r="D277" s="42"/>
      <c r="E277" s="42"/>
      <c r="F277" s="39"/>
    </row>
    <row r="278" spans="1:6" ht="14.25">
      <c r="A278" s="33"/>
      <c r="B278" s="34"/>
      <c r="C278" s="11" t="s">
        <v>26</v>
      </c>
      <c r="D278" s="39">
        <f>SUM(D279:D279)</f>
        <v>600</v>
      </c>
      <c r="E278" s="39"/>
      <c r="F278" s="39">
        <f>SUM(D278:E278)</f>
        <v>600</v>
      </c>
    </row>
    <row r="279" spans="1:6" ht="15">
      <c r="A279" s="33"/>
      <c r="B279" s="34"/>
      <c r="C279" s="14" t="s">
        <v>30</v>
      </c>
      <c r="D279" s="36">
        <v>600</v>
      </c>
      <c r="E279" s="36"/>
      <c r="F279" s="39">
        <f>SUM(D279:E279)</f>
        <v>600</v>
      </c>
    </row>
    <row r="280" spans="1:6" ht="15">
      <c r="A280" s="33"/>
      <c r="B280" s="34"/>
      <c r="C280" s="14"/>
      <c r="D280" s="36"/>
      <c r="E280" s="36"/>
      <c r="F280" s="39"/>
    </row>
    <row r="281" spans="1:6" ht="14.25">
      <c r="A281" s="33"/>
      <c r="B281" s="34"/>
      <c r="C281" s="11" t="s">
        <v>27</v>
      </c>
      <c r="D281" s="39">
        <f>SUM(D282:D282)</f>
        <v>600</v>
      </c>
      <c r="E281" s="39"/>
      <c r="F281" s="39">
        <f>SUM(D281:E281)</f>
        <v>600</v>
      </c>
    </row>
    <row r="282" spans="1:6" ht="15">
      <c r="A282" s="33"/>
      <c r="B282" s="34"/>
      <c r="C282" s="14" t="s">
        <v>35</v>
      </c>
      <c r="D282" s="36">
        <f>200+400</f>
        <v>600</v>
      </c>
      <c r="E282" s="36"/>
      <c r="F282" s="39">
        <f>SUM(D282:E282)</f>
        <v>600</v>
      </c>
    </row>
    <row r="283" spans="1:6" ht="15">
      <c r="A283" s="33"/>
      <c r="B283" s="34"/>
      <c r="C283" s="14"/>
      <c r="D283" s="36"/>
      <c r="E283" s="36"/>
      <c r="F283" s="39"/>
    </row>
    <row r="284" spans="1:6" ht="14.25">
      <c r="A284" s="37" t="s">
        <v>325</v>
      </c>
      <c r="B284" s="38"/>
      <c r="C284" s="11" t="s">
        <v>43</v>
      </c>
      <c r="D284" s="39">
        <f>SUM(D286)</f>
        <v>-1770</v>
      </c>
      <c r="E284" s="39"/>
      <c r="F284" s="39">
        <f>SUM(D284:E284)</f>
        <v>-1770</v>
      </c>
    </row>
    <row r="285" spans="1:6" ht="15">
      <c r="A285" s="43" t="s">
        <v>326</v>
      </c>
      <c r="B285" s="40">
        <v>10700</v>
      </c>
      <c r="C285" s="41" t="s">
        <v>237</v>
      </c>
      <c r="D285" s="42"/>
      <c r="E285" s="42"/>
      <c r="F285" s="39"/>
    </row>
    <row r="286" spans="1:6" ht="14.25">
      <c r="A286" s="33"/>
      <c r="B286" s="34"/>
      <c r="C286" s="11" t="s">
        <v>26</v>
      </c>
      <c r="D286" s="39">
        <f>SUM(D287:D287)</f>
        <v>-1770</v>
      </c>
      <c r="E286" s="39"/>
      <c r="F286" s="39">
        <f>SUM(D286:E286)</f>
        <v>-1770</v>
      </c>
    </row>
    <row r="287" spans="1:6" ht="15">
      <c r="A287" s="33"/>
      <c r="B287" s="34"/>
      <c r="C287" s="14" t="s">
        <v>30</v>
      </c>
      <c r="D287" s="36">
        <f>230-2000</f>
        <v>-1770</v>
      </c>
      <c r="E287" s="36"/>
      <c r="F287" s="39">
        <f>SUM(D287:E287)</f>
        <v>-1770</v>
      </c>
    </row>
    <row r="288" spans="1:6" ht="15">
      <c r="A288" s="33"/>
      <c r="B288" s="34"/>
      <c r="C288" s="14"/>
      <c r="D288" s="36"/>
      <c r="E288" s="36"/>
      <c r="F288" s="39"/>
    </row>
    <row r="289" spans="1:6" ht="14.25">
      <c r="A289" s="33"/>
      <c r="B289" s="34"/>
      <c r="C289" s="11" t="s">
        <v>27</v>
      </c>
      <c r="D289" s="39">
        <f>SUM(D290)</f>
        <v>-1770</v>
      </c>
      <c r="E289" s="39"/>
      <c r="F289" s="39">
        <f>SUM(D289:E289)</f>
        <v>-1770</v>
      </c>
    </row>
    <row r="290" spans="1:6" ht="15">
      <c r="A290" s="33"/>
      <c r="B290" s="34"/>
      <c r="C290" s="14" t="s">
        <v>35</v>
      </c>
      <c r="D290" s="36">
        <f>230-2000</f>
        <v>-1770</v>
      </c>
      <c r="E290" s="36"/>
      <c r="F290" s="39">
        <f>SUM(D290:E290)</f>
        <v>-1770</v>
      </c>
    </row>
    <row r="291" spans="1:6" ht="15">
      <c r="A291" s="33"/>
      <c r="B291" s="34"/>
      <c r="C291" s="14"/>
      <c r="D291" s="36"/>
      <c r="E291" s="36"/>
      <c r="F291" s="39"/>
    </row>
    <row r="292" spans="1:6" ht="14.25">
      <c r="A292" s="37" t="s">
        <v>250</v>
      </c>
      <c r="B292" s="38"/>
      <c r="C292" s="11" t="s">
        <v>82</v>
      </c>
      <c r="D292" s="36"/>
      <c r="E292" s="36"/>
      <c r="F292" s="39"/>
    </row>
    <row r="293" spans="1:6" ht="14.25">
      <c r="A293" s="45"/>
      <c r="B293" s="34"/>
      <c r="C293" s="11" t="s">
        <v>26</v>
      </c>
      <c r="D293" s="39">
        <f>D299+D307+D314+D321+D329+D336+D345+D352+D359+D366+D373+D381+D388</f>
        <v>0</v>
      </c>
      <c r="E293" s="39">
        <f>E299+E307+E314+E321+E329+E336+E345+E352+E359+E366+E373+E381+E388</f>
        <v>668.1</v>
      </c>
      <c r="F293" s="39">
        <f>SUM(D293:E293)</f>
        <v>668.1</v>
      </c>
    </row>
    <row r="294" spans="1:6" ht="14.25">
      <c r="A294" s="45"/>
      <c r="B294" s="34"/>
      <c r="C294" s="11" t="s">
        <v>27</v>
      </c>
      <c r="D294" s="39">
        <f>SUM(D295:D296)</f>
        <v>0</v>
      </c>
      <c r="E294" s="39">
        <f>SUM(E295:E296)</f>
        <v>668.1</v>
      </c>
      <c r="F294" s="39">
        <f>SUM(D294:E294)</f>
        <v>668.1</v>
      </c>
    </row>
    <row r="295" spans="1:6" ht="15">
      <c r="A295" s="45"/>
      <c r="B295" s="34"/>
      <c r="C295" s="14" t="s">
        <v>24</v>
      </c>
      <c r="D295" s="36">
        <f>SUM(D303+D311+D318+D326+D333+D341+D349+D356+D363+D370+D378+D385+D392)</f>
        <v>0</v>
      </c>
      <c r="E295" s="36">
        <f>SUM(E303+E311+E318+E326+E333+E341+E349+E356+E363+E370+E378+E385+E392)</f>
        <v>650.5</v>
      </c>
      <c r="F295" s="39">
        <f>SUM(D295:E295)</f>
        <v>650.5</v>
      </c>
    </row>
    <row r="296" spans="1:6" ht="15">
      <c r="A296" s="45"/>
      <c r="B296" s="34"/>
      <c r="C296" s="14" t="s">
        <v>216</v>
      </c>
      <c r="D296" s="36">
        <f>SUM(D342)</f>
        <v>0</v>
      </c>
      <c r="E296" s="36">
        <f>SUM(E342)</f>
        <v>17.6</v>
      </c>
      <c r="F296" s="39">
        <f>SUM(D296:E296)</f>
        <v>17.6</v>
      </c>
    </row>
    <row r="297" spans="1:6" ht="14.25">
      <c r="A297" s="37" t="s">
        <v>251</v>
      </c>
      <c r="B297" s="38"/>
      <c r="C297" s="11" t="s">
        <v>181</v>
      </c>
      <c r="D297" s="39">
        <f>SUM(D302)</f>
        <v>100</v>
      </c>
      <c r="E297" s="39">
        <f>SUM(E302)</f>
        <v>0</v>
      </c>
      <c r="F297" s="39">
        <f>SUM(D297:E297)</f>
        <v>100</v>
      </c>
    </row>
    <row r="298" spans="1:6" ht="15">
      <c r="A298" s="43" t="s">
        <v>252</v>
      </c>
      <c r="B298" s="40" t="s">
        <v>182</v>
      </c>
      <c r="C298" s="41" t="s">
        <v>185</v>
      </c>
      <c r="D298" s="42"/>
      <c r="E298" s="42"/>
      <c r="F298" s="39"/>
    </row>
    <row r="299" spans="1:6" ht="14.25">
      <c r="A299" s="33"/>
      <c r="B299" s="34"/>
      <c r="C299" s="11" t="s">
        <v>26</v>
      </c>
      <c r="D299" s="39">
        <f>SUM(D300)</f>
        <v>100</v>
      </c>
      <c r="E299" s="39"/>
      <c r="F299" s="39">
        <f>SUM(D299:E299)</f>
        <v>100</v>
      </c>
    </row>
    <row r="300" spans="1:6" ht="15">
      <c r="A300" s="33"/>
      <c r="B300" s="34"/>
      <c r="C300" s="14" t="s">
        <v>30</v>
      </c>
      <c r="D300" s="36">
        <v>100</v>
      </c>
      <c r="E300" s="36"/>
      <c r="F300" s="36">
        <f>SUM(D300:E300)</f>
        <v>100</v>
      </c>
    </row>
    <row r="301" spans="1:6" ht="15">
      <c r="A301" s="33"/>
      <c r="B301" s="34"/>
      <c r="C301" s="14"/>
      <c r="D301" s="36"/>
      <c r="E301" s="36"/>
      <c r="F301" s="39"/>
    </row>
    <row r="302" spans="1:6" ht="14.25">
      <c r="A302" s="33"/>
      <c r="B302" s="34"/>
      <c r="C302" s="11" t="s">
        <v>27</v>
      </c>
      <c r="D302" s="39">
        <f>SUM(D303:D303)</f>
        <v>100</v>
      </c>
      <c r="E302" s="39"/>
      <c r="F302" s="39">
        <f>SUM(D302:E302)</f>
        <v>100</v>
      </c>
    </row>
    <row r="303" spans="1:6" ht="15">
      <c r="A303" s="33"/>
      <c r="B303" s="34"/>
      <c r="C303" s="14" t="s">
        <v>31</v>
      </c>
      <c r="D303" s="36">
        <v>100</v>
      </c>
      <c r="E303" s="36"/>
      <c r="F303" s="36">
        <f>SUM(D303:E303)</f>
        <v>100</v>
      </c>
    </row>
    <row r="304" spans="1:6" ht="15">
      <c r="A304" s="45"/>
      <c r="B304" s="34"/>
      <c r="C304" s="14"/>
      <c r="D304" s="36"/>
      <c r="E304" s="36"/>
      <c r="F304" s="39"/>
    </row>
    <row r="305" spans="1:6" ht="14.25">
      <c r="A305" s="37" t="s">
        <v>327</v>
      </c>
      <c r="B305" s="38"/>
      <c r="C305" s="11" t="s">
        <v>43</v>
      </c>
      <c r="D305" s="39">
        <f>SUM(D310+D317+D325+D332+D340+D348+D355+D362+D369+D377+D384+D391)</f>
        <v>-100</v>
      </c>
      <c r="E305" s="39">
        <f>SUM(E310+E317+E325+E332+E340+E348+E355+E362+E369+E377+E384+E391)</f>
        <v>668.1</v>
      </c>
      <c r="F305" s="39">
        <f>SUM(D305:E305)</f>
        <v>568.1</v>
      </c>
    </row>
    <row r="306" spans="1:6" ht="15">
      <c r="A306" s="43" t="s">
        <v>328</v>
      </c>
      <c r="B306" s="40">
        <v>10120</v>
      </c>
      <c r="C306" s="17" t="s">
        <v>240</v>
      </c>
      <c r="D306" s="42"/>
      <c r="E306" s="42"/>
      <c r="F306" s="39"/>
    </row>
    <row r="307" spans="1:6" ht="14.25">
      <c r="A307" s="33"/>
      <c r="B307" s="34"/>
      <c r="C307" s="11" t="s">
        <v>26</v>
      </c>
      <c r="D307" s="39">
        <f>SUM(D308:D308)</f>
        <v>-100</v>
      </c>
      <c r="E307" s="39"/>
      <c r="F307" s="39">
        <f>SUM(D307:E307)</f>
        <v>-100</v>
      </c>
    </row>
    <row r="308" spans="1:6" ht="15">
      <c r="A308" s="33"/>
      <c r="B308" s="34"/>
      <c r="C308" s="14" t="s">
        <v>30</v>
      </c>
      <c r="D308" s="36">
        <v>-100</v>
      </c>
      <c r="E308" s="36"/>
      <c r="F308" s="39">
        <f>SUM(D308:E308)</f>
        <v>-100</v>
      </c>
    </row>
    <row r="309" spans="1:6" ht="15">
      <c r="A309" s="33"/>
      <c r="B309" s="34"/>
      <c r="C309" s="14"/>
      <c r="D309" s="36"/>
      <c r="E309" s="36"/>
      <c r="F309" s="39"/>
    </row>
    <row r="310" spans="1:6" ht="14.25">
      <c r="A310" s="33"/>
      <c r="B310" s="34"/>
      <c r="C310" s="11" t="s">
        <v>27</v>
      </c>
      <c r="D310" s="39">
        <f>SUM(D311:D311)</f>
        <v>-100</v>
      </c>
      <c r="E310" s="39"/>
      <c r="F310" s="39">
        <f>SUM(D310:E310)</f>
        <v>-100</v>
      </c>
    </row>
    <row r="311" spans="1:6" ht="15">
      <c r="A311" s="33"/>
      <c r="B311" s="34"/>
      <c r="C311" s="14" t="s">
        <v>31</v>
      </c>
      <c r="D311" s="36">
        <v>-100</v>
      </c>
      <c r="E311" s="36"/>
      <c r="F311" s="39">
        <f>SUM(D311:E311)</f>
        <v>-100</v>
      </c>
    </row>
    <row r="312" spans="1:6" ht="14.25">
      <c r="A312" s="37"/>
      <c r="B312" s="38"/>
      <c r="C312" s="11"/>
      <c r="D312" s="39"/>
      <c r="E312" s="39"/>
      <c r="F312" s="39"/>
    </row>
    <row r="313" spans="1:6" ht="15">
      <c r="A313" s="43" t="s">
        <v>329</v>
      </c>
      <c r="B313" s="40">
        <v>10121</v>
      </c>
      <c r="C313" s="17" t="s">
        <v>83</v>
      </c>
      <c r="D313" s="42"/>
      <c r="E313" s="42"/>
      <c r="F313" s="39"/>
    </row>
    <row r="314" spans="1:6" ht="14.25">
      <c r="A314" s="33"/>
      <c r="B314" s="34"/>
      <c r="C314" s="11" t="s">
        <v>26</v>
      </c>
      <c r="D314" s="39">
        <f>SUM(D315:D315)</f>
        <v>10.6</v>
      </c>
      <c r="E314" s="39"/>
      <c r="F314" s="39">
        <f>SUM(D314:E314)</f>
        <v>10.6</v>
      </c>
    </row>
    <row r="315" spans="1:6" ht="15">
      <c r="A315" s="33"/>
      <c r="B315" s="34"/>
      <c r="C315" s="14" t="s">
        <v>30</v>
      </c>
      <c r="D315" s="36">
        <v>10.6</v>
      </c>
      <c r="E315" s="36"/>
      <c r="F315" s="39">
        <f>SUM(D315:E315)</f>
        <v>10.6</v>
      </c>
    </row>
    <row r="316" spans="1:6" ht="15">
      <c r="A316" s="33"/>
      <c r="B316" s="34"/>
      <c r="C316" s="14"/>
      <c r="D316" s="36"/>
      <c r="E316" s="36"/>
      <c r="F316" s="39"/>
    </row>
    <row r="317" spans="1:6" ht="14.25">
      <c r="A317" s="33"/>
      <c r="B317" s="34"/>
      <c r="C317" s="11" t="s">
        <v>27</v>
      </c>
      <c r="D317" s="39">
        <f>SUM(D318:D318)</f>
        <v>10.6</v>
      </c>
      <c r="E317" s="39"/>
      <c r="F317" s="39">
        <f>SUM(D317:E317)</f>
        <v>10.6</v>
      </c>
    </row>
    <row r="318" spans="1:6" ht="15">
      <c r="A318" s="33"/>
      <c r="B318" s="34"/>
      <c r="C318" s="14" t="s">
        <v>31</v>
      </c>
      <c r="D318" s="36">
        <v>10.6</v>
      </c>
      <c r="E318" s="36"/>
      <c r="F318" s="39">
        <f>SUM(D318:E318)</f>
        <v>10.6</v>
      </c>
    </row>
    <row r="319" spans="1:6" ht="15">
      <c r="A319" s="33"/>
      <c r="B319" s="34"/>
      <c r="C319" s="14"/>
      <c r="D319" s="36"/>
      <c r="E319" s="36"/>
      <c r="F319" s="39"/>
    </row>
    <row r="320" spans="1:6" ht="29.25" customHeight="1">
      <c r="A320" s="43" t="s">
        <v>330</v>
      </c>
      <c r="B320" s="40">
        <v>10200</v>
      </c>
      <c r="C320" s="17" t="s">
        <v>84</v>
      </c>
      <c r="D320" s="42"/>
      <c r="E320" s="42"/>
      <c r="F320" s="39"/>
    </row>
    <row r="321" spans="1:6" ht="14.25">
      <c r="A321" s="33"/>
      <c r="B321" s="34"/>
      <c r="C321" s="11" t="s">
        <v>26</v>
      </c>
      <c r="D321" s="39">
        <f>SUM(D322:D323)</f>
        <v>16.5</v>
      </c>
      <c r="E321" s="39">
        <f>SUM(E322:E323)</f>
        <v>4.1</v>
      </c>
      <c r="F321" s="39">
        <f>SUM(D321:E321)</f>
        <v>20.6</v>
      </c>
    </row>
    <row r="322" spans="1:6" ht="15">
      <c r="A322" s="33"/>
      <c r="B322" s="34"/>
      <c r="C322" s="14" t="s">
        <v>30</v>
      </c>
      <c r="D322" s="36">
        <v>16.5</v>
      </c>
      <c r="E322" s="36"/>
      <c r="F322" s="39">
        <f>SUM(D322:E322)</f>
        <v>16.5</v>
      </c>
    </row>
    <row r="323" spans="1:6" ht="15">
      <c r="A323" s="33"/>
      <c r="B323" s="34"/>
      <c r="C323" s="14" t="s">
        <v>241</v>
      </c>
      <c r="D323" s="36"/>
      <c r="E323" s="36">
        <v>4.1</v>
      </c>
      <c r="F323" s="39">
        <f>SUM(D323:E323)</f>
        <v>4.1</v>
      </c>
    </row>
    <row r="324" spans="1:6" ht="15">
      <c r="A324" s="33"/>
      <c r="B324" s="34"/>
      <c r="C324" s="14"/>
      <c r="D324" s="36"/>
      <c r="E324" s="36"/>
      <c r="F324" s="39"/>
    </row>
    <row r="325" spans="1:6" ht="14.25">
      <c r="A325" s="33"/>
      <c r="B325" s="34"/>
      <c r="C325" s="11" t="s">
        <v>27</v>
      </c>
      <c r="D325" s="39">
        <f>SUM(D326:D326)</f>
        <v>16.5</v>
      </c>
      <c r="E325" s="39">
        <f>SUM(E326:E326)</f>
        <v>4.1</v>
      </c>
      <c r="F325" s="39">
        <f>SUM(D325:E325)</f>
        <v>20.6</v>
      </c>
    </row>
    <row r="326" spans="1:6" ht="15">
      <c r="A326" s="33"/>
      <c r="B326" s="34"/>
      <c r="C326" s="14" t="s">
        <v>31</v>
      </c>
      <c r="D326" s="36">
        <v>16.5</v>
      </c>
      <c r="E326" s="36">
        <v>4.1</v>
      </c>
      <c r="F326" s="39">
        <f>SUM(D326:E326)</f>
        <v>20.6</v>
      </c>
    </row>
    <row r="327" spans="1:6" ht="15">
      <c r="A327" s="33"/>
      <c r="B327" s="34"/>
      <c r="C327" s="14"/>
      <c r="D327" s="36"/>
      <c r="E327" s="36"/>
      <c r="F327" s="39"/>
    </row>
    <row r="328" spans="1:6" ht="15">
      <c r="A328" s="43" t="s">
        <v>331</v>
      </c>
      <c r="B328" s="40">
        <v>10200</v>
      </c>
      <c r="C328" s="17" t="s">
        <v>91</v>
      </c>
      <c r="D328" s="42"/>
      <c r="E328" s="42"/>
      <c r="F328" s="39"/>
    </row>
    <row r="329" spans="1:6" ht="14.25">
      <c r="A329" s="33"/>
      <c r="B329" s="34"/>
      <c r="C329" s="11" t="s">
        <v>26</v>
      </c>
      <c r="D329" s="39">
        <f>SUM(D330:D330)</f>
        <v>0</v>
      </c>
      <c r="E329" s="39">
        <f>SUM(E330:E330)</f>
        <v>145</v>
      </c>
      <c r="F329" s="39">
        <f>SUM(D329:E329)</f>
        <v>145</v>
      </c>
    </row>
    <row r="330" spans="1:6" ht="15">
      <c r="A330" s="33"/>
      <c r="B330" s="34"/>
      <c r="C330" s="14" t="s">
        <v>241</v>
      </c>
      <c r="D330" s="36"/>
      <c r="E330" s="36">
        <v>145</v>
      </c>
      <c r="F330" s="39">
        <f>SUM(D330:E330)</f>
        <v>145</v>
      </c>
    </row>
    <row r="331" spans="1:6" ht="15">
      <c r="A331" s="33"/>
      <c r="B331" s="34"/>
      <c r="C331" s="14"/>
      <c r="D331" s="36"/>
      <c r="E331" s="36"/>
      <c r="F331" s="39"/>
    </row>
    <row r="332" spans="1:6" ht="14.25">
      <c r="A332" s="33"/>
      <c r="B332" s="34"/>
      <c r="C332" s="11" t="s">
        <v>27</v>
      </c>
      <c r="D332" s="39">
        <f>SUM(D333:D333)</f>
        <v>0</v>
      </c>
      <c r="E332" s="39">
        <f>SUM(E333:E333)</f>
        <v>145</v>
      </c>
      <c r="F332" s="39">
        <f>SUM(D332:E332)</f>
        <v>145</v>
      </c>
    </row>
    <row r="333" spans="1:6" ht="15">
      <c r="A333" s="33"/>
      <c r="B333" s="34"/>
      <c r="C333" s="14" t="s">
        <v>31</v>
      </c>
      <c r="D333" s="36"/>
      <c r="E333" s="36">
        <v>145</v>
      </c>
      <c r="F333" s="39">
        <f>SUM(D333:E333)</f>
        <v>145</v>
      </c>
    </row>
    <row r="334" spans="1:6" ht="15">
      <c r="A334" s="33"/>
      <c r="B334" s="34"/>
      <c r="C334" s="14"/>
      <c r="D334" s="36"/>
      <c r="E334" s="36"/>
      <c r="F334" s="39"/>
    </row>
    <row r="335" spans="1:6" ht="15">
      <c r="A335" s="43" t="s">
        <v>332</v>
      </c>
      <c r="B335" s="40">
        <v>10200</v>
      </c>
      <c r="C335" s="17" t="s">
        <v>92</v>
      </c>
      <c r="D335" s="42"/>
      <c r="E335" s="42"/>
      <c r="F335" s="39"/>
    </row>
    <row r="336" spans="1:6" ht="14.25">
      <c r="A336" s="33"/>
      <c r="B336" s="34"/>
      <c r="C336" s="11" t="s">
        <v>26</v>
      </c>
      <c r="D336" s="39">
        <f>SUM(D337:D338)</f>
        <v>340</v>
      </c>
      <c r="E336" s="39">
        <f>SUM(E337:E338)</f>
        <v>500</v>
      </c>
      <c r="F336" s="39">
        <f>SUM(D336:E336)</f>
        <v>840</v>
      </c>
    </row>
    <row r="337" spans="1:6" ht="15">
      <c r="A337" s="33"/>
      <c r="B337" s="34"/>
      <c r="C337" s="14" t="s">
        <v>30</v>
      </c>
      <c r="D337" s="36">
        <v>340</v>
      </c>
      <c r="E337" s="36"/>
      <c r="F337" s="39">
        <f>SUM(D337:E337)</f>
        <v>340</v>
      </c>
    </row>
    <row r="338" spans="1:6" ht="15">
      <c r="A338" s="33"/>
      <c r="B338" s="34"/>
      <c r="C338" s="14" t="s">
        <v>241</v>
      </c>
      <c r="D338" s="36"/>
      <c r="E338" s="36">
        <f>488+12</f>
        <v>500</v>
      </c>
      <c r="F338" s="39">
        <f>SUM(D338:E338)</f>
        <v>500</v>
      </c>
    </row>
    <row r="339" spans="1:6" ht="15">
      <c r="A339" s="33"/>
      <c r="B339" s="34"/>
      <c r="C339" s="14"/>
      <c r="D339" s="36"/>
      <c r="E339" s="36"/>
      <c r="F339" s="39"/>
    </row>
    <row r="340" spans="1:6" ht="14.25">
      <c r="A340" s="33"/>
      <c r="B340" s="34"/>
      <c r="C340" s="11" t="s">
        <v>27</v>
      </c>
      <c r="D340" s="39">
        <f>SUM(D341:D342)</f>
        <v>340</v>
      </c>
      <c r="E340" s="39">
        <f>SUM(E341:E342)</f>
        <v>500.00000000000006</v>
      </c>
      <c r="F340" s="39">
        <f>SUM(D340:E340)</f>
        <v>840</v>
      </c>
    </row>
    <row r="341" spans="1:6" ht="15">
      <c r="A341" s="33"/>
      <c r="B341" s="34"/>
      <c r="C341" s="14" t="s">
        <v>31</v>
      </c>
      <c r="D341" s="36">
        <v>340</v>
      </c>
      <c r="E341" s="36">
        <f>380+9.3+13.8+79.3</f>
        <v>482.40000000000003</v>
      </c>
      <c r="F341" s="39">
        <f>SUM(D341:E341)</f>
        <v>822.4000000000001</v>
      </c>
    </row>
    <row r="342" spans="1:6" ht="15">
      <c r="A342" s="33"/>
      <c r="B342" s="34"/>
      <c r="C342" s="14" t="s">
        <v>35</v>
      </c>
      <c r="D342" s="36"/>
      <c r="E342" s="36">
        <v>17.6</v>
      </c>
      <c r="F342" s="39">
        <f>SUM(D342:E342)</f>
        <v>17.6</v>
      </c>
    </row>
    <row r="343" spans="1:6" ht="15">
      <c r="A343" s="33"/>
      <c r="B343" s="34"/>
      <c r="C343" s="14"/>
      <c r="D343" s="36"/>
      <c r="E343" s="36"/>
      <c r="F343" s="39"/>
    </row>
    <row r="344" spans="1:6" ht="15">
      <c r="A344" s="43" t="s">
        <v>333</v>
      </c>
      <c r="B344" s="40">
        <v>10201</v>
      </c>
      <c r="C344" s="41" t="s">
        <v>85</v>
      </c>
      <c r="D344" s="42"/>
      <c r="E344" s="42"/>
      <c r="F344" s="39"/>
    </row>
    <row r="345" spans="1:6" ht="14.25">
      <c r="A345" s="33"/>
      <c r="B345" s="34"/>
      <c r="C345" s="11" t="s">
        <v>26</v>
      </c>
      <c r="D345" s="39">
        <f>SUM(D346:D346)</f>
        <v>-100</v>
      </c>
      <c r="E345" s="39"/>
      <c r="F345" s="39">
        <f>SUM(D345:E345)</f>
        <v>-100</v>
      </c>
    </row>
    <row r="346" spans="1:6" ht="15">
      <c r="A346" s="33"/>
      <c r="B346" s="34"/>
      <c r="C346" s="14" t="s">
        <v>30</v>
      </c>
      <c r="D346" s="36">
        <v>-100</v>
      </c>
      <c r="E346" s="36"/>
      <c r="F346" s="39">
        <f>SUM(D346:E346)</f>
        <v>-100</v>
      </c>
    </row>
    <row r="347" spans="1:6" ht="15">
      <c r="A347" s="33"/>
      <c r="B347" s="34"/>
      <c r="C347" s="14"/>
      <c r="D347" s="36"/>
      <c r="E347" s="36"/>
      <c r="F347" s="39"/>
    </row>
    <row r="348" spans="1:6" ht="14.25">
      <c r="A348" s="33"/>
      <c r="B348" s="34"/>
      <c r="C348" s="11" t="s">
        <v>27</v>
      </c>
      <c r="D348" s="39">
        <f>SUM(D349:D349)</f>
        <v>-100</v>
      </c>
      <c r="E348" s="39"/>
      <c r="F348" s="39">
        <f>SUM(D348:E348)</f>
        <v>-100</v>
      </c>
    </row>
    <row r="349" spans="1:6" ht="15">
      <c r="A349" s="33"/>
      <c r="B349" s="34"/>
      <c r="C349" s="14" t="s">
        <v>31</v>
      </c>
      <c r="D349" s="36">
        <v>-100</v>
      </c>
      <c r="E349" s="36"/>
      <c r="F349" s="39">
        <f>SUM(D349:E349)</f>
        <v>-100</v>
      </c>
    </row>
    <row r="350" spans="1:6" ht="15">
      <c r="A350" s="33"/>
      <c r="B350" s="34"/>
      <c r="C350" s="14"/>
      <c r="D350" s="36"/>
      <c r="E350" s="36"/>
      <c r="F350" s="39"/>
    </row>
    <row r="351" spans="1:6" ht="15">
      <c r="A351" s="43" t="s">
        <v>334</v>
      </c>
      <c r="B351" s="40">
        <v>10400</v>
      </c>
      <c r="C351" s="17" t="s">
        <v>242</v>
      </c>
      <c r="D351" s="42"/>
      <c r="E351" s="42"/>
      <c r="F351" s="39"/>
    </row>
    <row r="352" spans="1:6" ht="14.25">
      <c r="A352" s="33"/>
      <c r="B352" s="34"/>
      <c r="C352" s="11" t="s">
        <v>26</v>
      </c>
      <c r="D352" s="39">
        <f>SUM(D353:D353)</f>
        <v>-179.1</v>
      </c>
      <c r="E352" s="39">
        <f>SUM(E353:E353)</f>
        <v>0</v>
      </c>
      <c r="F352" s="39">
        <f>SUM(D352:E352)</f>
        <v>-179.1</v>
      </c>
    </row>
    <row r="353" spans="1:6" ht="15">
      <c r="A353" s="33"/>
      <c r="B353" s="34"/>
      <c r="C353" s="14" t="s">
        <v>30</v>
      </c>
      <c r="D353" s="36">
        <v>-179.1</v>
      </c>
      <c r="E353" s="36"/>
      <c r="F353" s="39">
        <f>SUM(D353:E353)</f>
        <v>-179.1</v>
      </c>
    </row>
    <row r="354" spans="1:6" ht="15">
      <c r="A354" s="33"/>
      <c r="B354" s="34"/>
      <c r="C354" s="14"/>
      <c r="D354" s="36"/>
      <c r="E354" s="36"/>
      <c r="F354" s="39"/>
    </row>
    <row r="355" spans="1:6" ht="14.25">
      <c r="A355" s="33"/>
      <c r="B355" s="34"/>
      <c r="C355" s="11" t="s">
        <v>27</v>
      </c>
      <c r="D355" s="39">
        <f>SUM(D356:D356)</f>
        <v>-179.1</v>
      </c>
      <c r="E355" s="39">
        <f>SUM(E356:E356)</f>
        <v>0</v>
      </c>
      <c r="F355" s="39">
        <f>SUM(D355:E355)</f>
        <v>-179.1</v>
      </c>
    </row>
    <row r="356" spans="1:6" ht="15">
      <c r="A356" s="33"/>
      <c r="B356" s="34"/>
      <c r="C356" s="14" t="s">
        <v>31</v>
      </c>
      <c r="D356" s="36">
        <v>-179.1</v>
      </c>
      <c r="E356" s="36"/>
      <c r="F356" s="39">
        <f>SUM(D356:E356)</f>
        <v>-179.1</v>
      </c>
    </row>
    <row r="357" spans="1:6" ht="15">
      <c r="A357" s="33"/>
      <c r="B357" s="34"/>
      <c r="C357" s="14"/>
      <c r="D357" s="36"/>
      <c r="E357" s="36"/>
      <c r="F357" s="39"/>
    </row>
    <row r="358" spans="1:6" ht="31.5" customHeight="1">
      <c r="A358" s="43" t="s">
        <v>335</v>
      </c>
      <c r="B358" s="40">
        <v>10401</v>
      </c>
      <c r="C358" s="17" t="s">
        <v>93</v>
      </c>
      <c r="D358" s="42"/>
      <c r="E358" s="42"/>
      <c r="F358" s="39"/>
    </row>
    <row r="359" spans="1:6" ht="14.25">
      <c r="A359" s="33"/>
      <c r="B359" s="34"/>
      <c r="C359" s="11" t="s">
        <v>26</v>
      </c>
      <c r="D359" s="39">
        <f>SUM(D360:D360)</f>
        <v>0</v>
      </c>
      <c r="E359" s="39">
        <f>SUM(E360:E360)</f>
        <v>15</v>
      </c>
      <c r="F359" s="39">
        <f>SUM(D359:E359)</f>
        <v>15</v>
      </c>
    </row>
    <row r="360" spans="1:6" ht="15">
      <c r="A360" s="33"/>
      <c r="B360" s="34"/>
      <c r="C360" s="14" t="s">
        <v>241</v>
      </c>
      <c r="D360" s="36"/>
      <c r="E360" s="36">
        <v>15</v>
      </c>
      <c r="F360" s="39">
        <f>SUM(D360:E360)</f>
        <v>15</v>
      </c>
    </row>
    <row r="361" spans="1:6" ht="15">
      <c r="A361" s="33"/>
      <c r="B361" s="34"/>
      <c r="C361" s="14"/>
      <c r="D361" s="36"/>
      <c r="E361" s="36"/>
      <c r="F361" s="39"/>
    </row>
    <row r="362" spans="1:6" ht="14.25">
      <c r="A362" s="33"/>
      <c r="B362" s="34"/>
      <c r="C362" s="11" t="s">
        <v>27</v>
      </c>
      <c r="D362" s="39">
        <f>SUM(D363:D363)</f>
        <v>0</v>
      </c>
      <c r="E362" s="39">
        <f>SUM(E363:E363)</f>
        <v>15</v>
      </c>
      <c r="F362" s="39">
        <f>SUM(D362:E362)</f>
        <v>15</v>
      </c>
    </row>
    <row r="363" spans="1:6" ht="15">
      <c r="A363" s="33"/>
      <c r="B363" s="34"/>
      <c r="C363" s="14" t="s">
        <v>31</v>
      </c>
      <c r="D363" s="36"/>
      <c r="E363" s="36">
        <v>15</v>
      </c>
      <c r="F363" s="39">
        <f>SUM(D363:E363)</f>
        <v>15</v>
      </c>
    </row>
    <row r="364" spans="1:6" ht="15">
      <c r="A364" s="33"/>
      <c r="B364" s="34"/>
      <c r="C364" s="14"/>
      <c r="D364" s="36"/>
      <c r="E364" s="36"/>
      <c r="F364" s="39"/>
    </row>
    <row r="365" spans="1:6" ht="30">
      <c r="A365" s="43" t="s">
        <v>336</v>
      </c>
      <c r="B365" s="40">
        <v>10402</v>
      </c>
      <c r="C365" s="17" t="s">
        <v>86</v>
      </c>
      <c r="D365" s="42"/>
      <c r="E365" s="42"/>
      <c r="F365" s="39"/>
    </row>
    <row r="366" spans="1:6" ht="14.25">
      <c r="A366" s="33"/>
      <c r="B366" s="34"/>
      <c r="C366" s="11" t="s">
        <v>26</v>
      </c>
      <c r="D366" s="39">
        <f>SUM(D367:D367)</f>
        <v>-14</v>
      </c>
      <c r="E366" s="39"/>
      <c r="F366" s="39">
        <f>SUM(D366:E366)</f>
        <v>-14</v>
      </c>
    </row>
    <row r="367" spans="1:6" ht="15">
      <c r="A367" s="33"/>
      <c r="B367" s="34"/>
      <c r="C367" s="14" t="s">
        <v>30</v>
      </c>
      <c r="D367" s="36">
        <v>-14</v>
      </c>
      <c r="E367" s="36"/>
      <c r="F367" s="39">
        <f>SUM(D367:E367)</f>
        <v>-14</v>
      </c>
    </row>
    <row r="368" spans="1:6" ht="15">
      <c r="A368" s="33"/>
      <c r="B368" s="34"/>
      <c r="C368" s="14"/>
      <c r="D368" s="36"/>
      <c r="E368" s="36"/>
      <c r="F368" s="39"/>
    </row>
    <row r="369" spans="1:6" ht="14.25">
      <c r="A369" s="33"/>
      <c r="B369" s="34"/>
      <c r="C369" s="11" t="s">
        <v>27</v>
      </c>
      <c r="D369" s="39">
        <f>SUM(D370:D370)</f>
        <v>-14</v>
      </c>
      <c r="E369" s="39"/>
      <c r="F369" s="39">
        <f>SUM(D369:E369)</f>
        <v>-14</v>
      </c>
    </row>
    <row r="370" spans="1:6" ht="15">
      <c r="A370" s="33"/>
      <c r="B370" s="34"/>
      <c r="C370" s="14" t="s">
        <v>31</v>
      </c>
      <c r="D370" s="36">
        <v>-14</v>
      </c>
      <c r="E370" s="36"/>
      <c r="F370" s="39">
        <f>SUM(D370:E370)</f>
        <v>-14</v>
      </c>
    </row>
    <row r="371" spans="1:6" ht="15">
      <c r="A371" s="33"/>
      <c r="B371" s="34"/>
      <c r="C371" s="14"/>
      <c r="D371" s="36"/>
      <c r="E371" s="36"/>
      <c r="F371" s="39"/>
    </row>
    <row r="372" spans="1:6" ht="30">
      <c r="A372" s="43" t="s">
        <v>337</v>
      </c>
      <c r="B372" s="40">
        <v>10700</v>
      </c>
      <c r="C372" s="17" t="s">
        <v>94</v>
      </c>
      <c r="D372" s="42"/>
      <c r="E372" s="42"/>
      <c r="F372" s="39"/>
    </row>
    <row r="373" spans="1:6" ht="14.25">
      <c r="A373" s="33"/>
      <c r="B373" s="34"/>
      <c r="C373" s="11" t="s">
        <v>26</v>
      </c>
      <c r="D373" s="39">
        <f>SUM(D374:D375)</f>
        <v>326</v>
      </c>
      <c r="E373" s="39">
        <f>SUM(E374:E375)</f>
        <v>4</v>
      </c>
      <c r="F373" s="39">
        <f>SUM(D373:E373)</f>
        <v>330</v>
      </c>
    </row>
    <row r="374" spans="1:6" ht="15">
      <c r="A374" s="33"/>
      <c r="B374" s="34"/>
      <c r="C374" s="14" t="s">
        <v>30</v>
      </c>
      <c r="D374" s="36">
        <v>326</v>
      </c>
      <c r="E374" s="36"/>
      <c r="F374" s="39">
        <f>SUM(D374:E374)</f>
        <v>326</v>
      </c>
    </row>
    <row r="375" spans="1:6" ht="15">
      <c r="A375" s="33"/>
      <c r="B375" s="34"/>
      <c r="C375" s="14" t="s">
        <v>241</v>
      </c>
      <c r="D375" s="36"/>
      <c r="E375" s="36">
        <v>4</v>
      </c>
      <c r="F375" s="39">
        <f>SUM(D375:E375)</f>
        <v>4</v>
      </c>
    </row>
    <row r="376" spans="1:6" ht="15">
      <c r="A376" s="33"/>
      <c r="B376" s="34"/>
      <c r="C376" s="14"/>
      <c r="D376" s="36"/>
      <c r="E376" s="36"/>
      <c r="F376" s="39"/>
    </row>
    <row r="377" spans="1:6" ht="14.25">
      <c r="A377" s="33"/>
      <c r="B377" s="34"/>
      <c r="C377" s="11" t="s">
        <v>27</v>
      </c>
      <c r="D377" s="39">
        <f>SUM(D378:D378)</f>
        <v>326</v>
      </c>
      <c r="E377" s="39">
        <f>SUM(E378:E378)</f>
        <v>4</v>
      </c>
      <c r="F377" s="39">
        <f>SUM(D377:E377)</f>
        <v>330</v>
      </c>
    </row>
    <row r="378" spans="1:6" ht="15">
      <c r="A378" s="33"/>
      <c r="B378" s="34"/>
      <c r="C378" s="14" t="s">
        <v>31</v>
      </c>
      <c r="D378" s="36">
        <v>326</v>
      </c>
      <c r="E378" s="36">
        <v>4</v>
      </c>
      <c r="F378" s="39">
        <f>SUM(D378:E378)</f>
        <v>330</v>
      </c>
    </row>
    <row r="379" spans="1:6" ht="15">
      <c r="A379" s="33"/>
      <c r="B379" s="34"/>
      <c r="C379" s="14"/>
      <c r="D379" s="36"/>
      <c r="E379" s="36"/>
      <c r="F379" s="39"/>
    </row>
    <row r="380" spans="1:6" ht="15">
      <c r="A380" s="43" t="s">
        <v>338</v>
      </c>
      <c r="B380" s="40">
        <v>10702</v>
      </c>
      <c r="C380" s="41" t="s">
        <v>87</v>
      </c>
      <c r="D380" s="42"/>
      <c r="E380" s="42"/>
      <c r="F380" s="39"/>
    </row>
    <row r="381" spans="1:6" ht="14.25">
      <c r="A381" s="33"/>
      <c r="B381" s="34"/>
      <c r="C381" s="11" t="s">
        <v>26</v>
      </c>
      <c r="D381" s="39">
        <f>SUM(D382:D382)</f>
        <v>-300</v>
      </c>
      <c r="E381" s="39"/>
      <c r="F381" s="39">
        <f>SUM(D381:E381)</f>
        <v>-300</v>
      </c>
    </row>
    <row r="382" spans="1:6" ht="15">
      <c r="A382" s="33"/>
      <c r="B382" s="34"/>
      <c r="C382" s="14" t="s">
        <v>30</v>
      </c>
      <c r="D382" s="36">
        <v>-300</v>
      </c>
      <c r="E382" s="36"/>
      <c r="F382" s="39">
        <f>SUM(D382:E382)</f>
        <v>-300</v>
      </c>
    </row>
    <row r="383" spans="1:6" ht="15">
      <c r="A383" s="33"/>
      <c r="B383" s="34"/>
      <c r="C383" s="14"/>
      <c r="D383" s="36"/>
      <c r="E383" s="36"/>
      <c r="F383" s="39"/>
    </row>
    <row r="384" spans="1:6" ht="14.25">
      <c r="A384" s="33"/>
      <c r="B384" s="34"/>
      <c r="C384" s="11" t="s">
        <v>27</v>
      </c>
      <c r="D384" s="39">
        <f>SUM(D385:D385)</f>
        <v>-300</v>
      </c>
      <c r="E384" s="39"/>
      <c r="F384" s="39">
        <f>SUM(D384:E384)</f>
        <v>-300</v>
      </c>
    </row>
    <row r="385" spans="1:6" ht="15">
      <c r="A385" s="33"/>
      <c r="B385" s="34"/>
      <c r="C385" s="14" t="s">
        <v>31</v>
      </c>
      <c r="D385" s="36">
        <v>-300</v>
      </c>
      <c r="E385" s="36"/>
      <c r="F385" s="39">
        <f>SUM(D385:E385)</f>
        <v>-300</v>
      </c>
    </row>
    <row r="386" spans="1:6" ht="15.75" customHeight="1">
      <c r="A386" s="33"/>
      <c r="B386" s="34"/>
      <c r="C386" s="14"/>
      <c r="D386" s="36"/>
      <c r="E386" s="36"/>
      <c r="F386" s="39"/>
    </row>
    <row r="387" spans="1:6" ht="15.75" customHeight="1">
      <c r="A387" s="43" t="s">
        <v>339</v>
      </c>
      <c r="B387" s="40">
        <v>10900</v>
      </c>
      <c r="C387" s="41" t="s">
        <v>243</v>
      </c>
      <c r="D387" s="42"/>
      <c r="E387" s="42"/>
      <c r="F387" s="39"/>
    </row>
    <row r="388" spans="1:6" ht="15.75" customHeight="1">
      <c r="A388" s="33"/>
      <c r="B388" s="34"/>
      <c r="C388" s="11" t="s">
        <v>26</v>
      </c>
      <c r="D388" s="39">
        <f>SUM(D389:D389)</f>
        <v>-100</v>
      </c>
      <c r="E388" s="39"/>
      <c r="F388" s="39">
        <f>SUM(D388:E388)</f>
        <v>-100</v>
      </c>
    </row>
    <row r="389" spans="1:6" ht="15.75" customHeight="1">
      <c r="A389" s="33"/>
      <c r="B389" s="34"/>
      <c r="C389" s="14" t="s">
        <v>30</v>
      </c>
      <c r="D389" s="36">
        <v>-100</v>
      </c>
      <c r="E389" s="36"/>
      <c r="F389" s="39">
        <f>SUM(D389:E389)</f>
        <v>-100</v>
      </c>
    </row>
    <row r="390" spans="1:6" ht="15.75" customHeight="1">
      <c r="A390" s="33"/>
      <c r="B390" s="34"/>
      <c r="C390" s="14"/>
      <c r="D390" s="36"/>
      <c r="E390" s="36"/>
      <c r="F390" s="39"/>
    </row>
    <row r="391" spans="1:6" ht="15.75" customHeight="1">
      <c r="A391" s="33"/>
      <c r="B391" s="34"/>
      <c r="C391" s="11" t="s">
        <v>27</v>
      </c>
      <c r="D391" s="39">
        <f>SUM(D392:D392)</f>
        <v>-100</v>
      </c>
      <c r="E391" s="39"/>
      <c r="F391" s="39">
        <f>SUM(D391:E391)</f>
        <v>-100</v>
      </c>
    </row>
    <row r="392" spans="1:6" ht="15.75" customHeight="1">
      <c r="A392" s="33"/>
      <c r="B392" s="34"/>
      <c r="C392" s="14" t="s">
        <v>31</v>
      </c>
      <c r="D392" s="36">
        <v>-100</v>
      </c>
      <c r="E392" s="36"/>
      <c r="F392" s="39">
        <f>SUM(D392:E392)</f>
        <v>-100</v>
      </c>
    </row>
    <row r="393" spans="1:6" ht="15.75" customHeight="1">
      <c r="A393" s="33"/>
      <c r="B393" s="34"/>
      <c r="C393" s="14"/>
      <c r="D393" s="36"/>
      <c r="E393" s="36"/>
      <c r="F393" s="39"/>
    </row>
    <row r="394" spans="1:6" ht="15.75" customHeight="1">
      <c r="A394" s="37" t="s">
        <v>253</v>
      </c>
      <c r="B394" s="38"/>
      <c r="C394" s="11" t="s">
        <v>268</v>
      </c>
      <c r="D394" s="36"/>
      <c r="E394" s="36"/>
      <c r="F394" s="39"/>
    </row>
    <row r="395" spans="1:6" ht="15.75" customHeight="1">
      <c r="A395" s="45"/>
      <c r="B395" s="34"/>
      <c r="C395" s="11" t="s">
        <v>26</v>
      </c>
      <c r="D395" s="39">
        <f>SUM(D400)</f>
        <v>0</v>
      </c>
      <c r="E395" s="39">
        <f>SUM(E400)</f>
        <v>11</v>
      </c>
      <c r="F395" s="39">
        <f>SUM(D395:E395)</f>
        <v>11</v>
      </c>
    </row>
    <row r="396" spans="1:6" ht="15.75" customHeight="1">
      <c r="A396" s="45"/>
      <c r="B396" s="34"/>
      <c r="C396" s="11" t="s">
        <v>27</v>
      </c>
      <c r="D396" s="39">
        <f>SUM(D397:D397)</f>
        <v>0</v>
      </c>
      <c r="E396" s="39">
        <f>SUM(E397:E397)</f>
        <v>11</v>
      </c>
      <c r="F396" s="39">
        <f>SUM(D396:E396)</f>
        <v>11</v>
      </c>
    </row>
    <row r="397" spans="1:6" ht="15.75" customHeight="1">
      <c r="A397" s="45"/>
      <c r="B397" s="34"/>
      <c r="C397" s="14" t="s">
        <v>24</v>
      </c>
      <c r="D397" s="36">
        <f>SUM(D404)</f>
        <v>0</v>
      </c>
      <c r="E397" s="36">
        <f>SUM(E404)</f>
        <v>11</v>
      </c>
      <c r="F397" s="39">
        <f>SUM(D397:E397)</f>
        <v>11</v>
      </c>
    </row>
    <row r="398" spans="1:6" ht="15.75" customHeight="1">
      <c r="A398" s="37" t="s">
        <v>254</v>
      </c>
      <c r="B398" s="38"/>
      <c r="C398" s="11" t="s">
        <v>269</v>
      </c>
      <c r="D398" s="39">
        <f>SUM(D403)</f>
        <v>0</v>
      </c>
      <c r="E398" s="39">
        <f>SUM(E403)</f>
        <v>11</v>
      </c>
      <c r="F398" s="39">
        <f>SUM(D398:E398)</f>
        <v>11</v>
      </c>
    </row>
    <row r="399" spans="1:6" ht="15.75" customHeight="1">
      <c r="A399" s="43" t="s">
        <v>255</v>
      </c>
      <c r="B399" s="40" t="s">
        <v>271</v>
      </c>
      <c r="C399" s="41" t="s">
        <v>272</v>
      </c>
      <c r="D399" s="42"/>
      <c r="E399" s="42"/>
      <c r="F399" s="39"/>
    </row>
    <row r="400" spans="1:6" ht="15.75" customHeight="1">
      <c r="A400" s="33"/>
      <c r="B400" s="34"/>
      <c r="C400" s="11" t="s">
        <v>26</v>
      </c>
      <c r="D400" s="39">
        <f>SUM(D401)</f>
        <v>0</v>
      </c>
      <c r="E400" s="39">
        <f>SUM(E401)</f>
        <v>11</v>
      </c>
      <c r="F400" s="39">
        <f>SUM(D400:E400)</f>
        <v>11</v>
      </c>
    </row>
    <row r="401" spans="1:6" ht="15.75" customHeight="1">
      <c r="A401" s="33"/>
      <c r="B401" s="34"/>
      <c r="C401" s="14" t="s">
        <v>297</v>
      </c>
      <c r="D401" s="36"/>
      <c r="E401" s="36">
        <v>11</v>
      </c>
      <c r="F401" s="36">
        <f>SUM(D401:E401)</f>
        <v>11</v>
      </c>
    </row>
    <row r="402" spans="1:6" ht="15.75" customHeight="1">
      <c r="A402" s="33"/>
      <c r="B402" s="34"/>
      <c r="C402" s="14"/>
      <c r="D402" s="36"/>
      <c r="E402" s="36"/>
      <c r="F402" s="39"/>
    </row>
    <row r="403" spans="1:6" ht="15.75" customHeight="1">
      <c r="A403" s="33"/>
      <c r="B403" s="34"/>
      <c r="C403" s="11" t="s">
        <v>27</v>
      </c>
      <c r="D403" s="39">
        <f>SUM(D404:D404)</f>
        <v>0</v>
      </c>
      <c r="E403" s="39">
        <f>SUM(E404:E404)</f>
        <v>11</v>
      </c>
      <c r="F403" s="39">
        <f>SUM(D403:E403)</f>
        <v>11</v>
      </c>
    </row>
    <row r="404" spans="1:6" ht="15.75" customHeight="1">
      <c r="A404" s="33"/>
      <c r="B404" s="34"/>
      <c r="C404" s="14" t="s">
        <v>31</v>
      </c>
      <c r="D404" s="36"/>
      <c r="E404" s="36">
        <v>11</v>
      </c>
      <c r="F404" s="36">
        <f>SUM(D404:E404)</f>
        <v>11</v>
      </c>
    </row>
    <row r="405" spans="1:6" ht="15.75" customHeight="1">
      <c r="A405" s="33"/>
      <c r="B405" s="34"/>
      <c r="C405" s="14"/>
      <c r="D405" s="36"/>
      <c r="E405" s="36"/>
      <c r="F405" s="36"/>
    </row>
    <row r="406" spans="1:6" ht="15.75" customHeight="1">
      <c r="A406" s="37" t="s">
        <v>259</v>
      </c>
      <c r="B406" s="38"/>
      <c r="C406" s="11" t="s">
        <v>245</v>
      </c>
      <c r="D406" s="36"/>
      <c r="E406" s="36"/>
      <c r="F406" s="39"/>
    </row>
    <row r="407" spans="1:6" ht="15.75" customHeight="1">
      <c r="A407" s="45"/>
      <c r="B407" s="34"/>
      <c r="C407" s="11" t="s">
        <v>26</v>
      </c>
      <c r="D407" s="39">
        <f>SUM(D412)</f>
        <v>812.1</v>
      </c>
      <c r="E407" s="39"/>
      <c r="F407" s="39">
        <f>SUM(D407:E407)</f>
        <v>812.1</v>
      </c>
    </row>
    <row r="408" spans="1:6" ht="15.75" customHeight="1">
      <c r="A408" s="45"/>
      <c r="B408" s="34"/>
      <c r="C408" s="11" t="s">
        <v>27</v>
      </c>
      <c r="D408" s="39">
        <f>SUM(D409)</f>
        <v>812.1</v>
      </c>
      <c r="E408" s="39"/>
      <c r="F408" s="39">
        <f>SUM(D408:E408)</f>
        <v>812.1</v>
      </c>
    </row>
    <row r="409" spans="1:6" ht="15.75" customHeight="1">
      <c r="A409" s="45"/>
      <c r="B409" s="34"/>
      <c r="C409" s="14" t="s">
        <v>88</v>
      </c>
      <c r="D409" s="36">
        <f>SUM(D416)</f>
        <v>812.1</v>
      </c>
      <c r="E409" s="36"/>
      <c r="F409" s="39">
        <f>SUM(D409:E409)</f>
        <v>812.1</v>
      </c>
    </row>
    <row r="410" spans="1:6" ht="15.75" customHeight="1">
      <c r="A410" s="37" t="s">
        <v>260</v>
      </c>
      <c r="B410" s="34"/>
      <c r="C410" s="11" t="s">
        <v>37</v>
      </c>
      <c r="D410" s="39">
        <f>SUM(D415)</f>
        <v>812.1</v>
      </c>
      <c r="E410" s="39"/>
      <c r="F410" s="39">
        <f>SUM(D410:E410)</f>
        <v>812.1</v>
      </c>
    </row>
    <row r="411" spans="1:6" ht="15.75" customHeight="1">
      <c r="A411" s="43" t="s">
        <v>288</v>
      </c>
      <c r="B411" s="128" t="s">
        <v>248</v>
      </c>
      <c r="C411" s="41" t="s">
        <v>249</v>
      </c>
      <c r="D411" s="42"/>
      <c r="E411" s="42"/>
      <c r="F411" s="39"/>
    </row>
    <row r="412" spans="1:6" ht="15.75" customHeight="1">
      <c r="A412" s="33"/>
      <c r="B412" s="34"/>
      <c r="C412" s="11" t="s">
        <v>26</v>
      </c>
      <c r="D412" s="39">
        <f>SUM(D413)</f>
        <v>812.1</v>
      </c>
      <c r="E412" s="39"/>
      <c r="F412" s="39">
        <f>SUM(D412:E412)</f>
        <v>812.1</v>
      </c>
    </row>
    <row r="413" spans="1:6" ht="15.75" customHeight="1">
      <c r="A413" s="33"/>
      <c r="B413" s="34"/>
      <c r="C413" s="14" t="s">
        <v>30</v>
      </c>
      <c r="D413" s="36">
        <v>812.1</v>
      </c>
      <c r="E413" s="36"/>
      <c r="F413" s="39">
        <f>SUM(D413:E413)</f>
        <v>812.1</v>
      </c>
    </row>
    <row r="414" spans="1:6" ht="15.75" customHeight="1">
      <c r="A414" s="33"/>
      <c r="B414" s="34"/>
      <c r="C414" s="14"/>
      <c r="D414" s="36"/>
      <c r="E414" s="36"/>
      <c r="F414" s="39"/>
    </row>
    <row r="415" spans="1:6" ht="15.75" customHeight="1">
      <c r="A415" s="33"/>
      <c r="B415" s="34"/>
      <c r="C415" s="11" t="s">
        <v>27</v>
      </c>
      <c r="D415" s="39">
        <f>SUM(D416:D416)</f>
        <v>812.1</v>
      </c>
      <c r="E415" s="39"/>
      <c r="F415" s="39">
        <f>SUM(D415:E415)</f>
        <v>812.1</v>
      </c>
    </row>
    <row r="416" spans="1:6" ht="15.75" customHeight="1">
      <c r="A416" s="33"/>
      <c r="B416" s="34"/>
      <c r="C416" s="14" t="s">
        <v>35</v>
      </c>
      <c r="D416" s="36">
        <v>812.1</v>
      </c>
      <c r="E416" s="36"/>
      <c r="F416" s="39">
        <f>SUM(D416:E416)</f>
        <v>812.1</v>
      </c>
    </row>
    <row r="417" spans="1:6" ht="15.75" customHeight="1">
      <c r="A417" s="33"/>
      <c r="B417" s="34"/>
      <c r="C417" s="14"/>
      <c r="D417" s="36"/>
      <c r="E417" s="36"/>
      <c r="F417" s="39"/>
    </row>
    <row r="418" spans="1:6" ht="14.25">
      <c r="A418" s="37" t="s">
        <v>263</v>
      </c>
      <c r="B418" s="38"/>
      <c r="C418" s="11" t="s">
        <v>256</v>
      </c>
      <c r="D418" s="36"/>
      <c r="E418" s="36"/>
      <c r="F418" s="39"/>
    </row>
    <row r="419" spans="1:6" ht="14.25">
      <c r="A419" s="45"/>
      <c r="B419" s="34"/>
      <c r="C419" s="11" t="s">
        <v>26</v>
      </c>
      <c r="D419" s="39">
        <f>SUM(D424)</f>
        <v>100</v>
      </c>
      <c r="E419" s="39"/>
      <c r="F419" s="39">
        <f>SUM(D419:E419)</f>
        <v>100</v>
      </c>
    </row>
    <row r="420" spans="1:6" ht="14.25">
      <c r="A420" s="45"/>
      <c r="B420" s="34"/>
      <c r="C420" s="11" t="s">
        <v>27</v>
      </c>
      <c r="D420" s="39">
        <f>SUM(D421)</f>
        <v>100</v>
      </c>
      <c r="E420" s="39"/>
      <c r="F420" s="39">
        <f>SUM(D420:E420)</f>
        <v>100</v>
      </c>
    </row>
    <row r="421" spans="1:6" ht="15">
      <c r="A421" s="45"/>
      <c r="B421" s="34"/>
      <c r="C421" s="14" t="s">
        <v>24</v>
      </c>
      <c r="D421" s="36">
        <f>SUM(D428)</f>
        <v>100</v>
      </c>
      <c r="E421" s="36"/>
      <c r="F421" s="39">
        <f>SUM(D421:E421)</f>
        <v>100</v>
      </c>
    </row>
    <row r="422" spans="1:6" ht="14.25">
      <c r="A422" s="37" t="s">
        <v>265</v>
      </c>
      <c r="B422" s="34"/>
      <c r="C422" s="11" t="s">
        <v>38</v>
      </c>
      <c r="D422" s="39">
        <f>SUM(D427)</f>
        <v>100</v>
      </c>
      <c r="E422" s="39"/>
      <c r="F422" s="39">
        <f>SUM(D422:E422)</f>
        <v>100</v>
      </c>
    </row>
    <row r="423" spans="1:6" ht="15">
      <c r="A423" s="43" t="s">
        <v>266</v>
      </c>
      <c r="B423" s="40" t="s">
        <v>257</v>
      </c>
      <c r="C423" s="41" t="s">
        <v>258</v>
      </c>
      <c r="D423" s="42"/>
      <c r="E423" s="42"/>
      <c r="F423" s="39"/>
    </row>
    <row r="424" spans="1:6" ht="14.25">
      <c r="A424" s="33"/>
      <c r="B424" s="34"/>
      <c r="C424" s="11" t="s">
        <v>26</v>
      </c>
      <c r="D424" s="39">
        <f>SUM(D425)</f>
        <v>100</v>
      </c>
      <c r="E424" s="39"/>
      <c r="F424" s="39">
        <f>SUM(D424:E424)</f>
        <v>100</v>
      </c>
    </row>
    <row r="425" spans="1:6" ht="15">
      <c r="A425" s="33"/>
      <c r="B425" s="34"/>
      <c r="C425" s="14" t="s">
        <v>30</v>
      </c>
      <c r="D425" s="36">
        <v>100</v>
      </c>
      <c r="E425" s="36"/>
      <c r="F425" s="39">
        <f>SUM(D425:E425)</f>
        <v>100</v>
      </c>
    </row>
    <row r="426" spans="1:6" ht="15">
      <c r="A426" s="33"/>
      <c r="B426" s="34"/>
      <c r="C426" s="14"/>
      <c r="D426" s="36"/>
      <c r="E426" s="36"/>
      <c r="F426" s="39"/>
    </row>
    <row r="427" spans="1:6" ht="14.25">
      <c r="A427" s="33"/>
      <c r="B427" s="34"/>
      <c r="C427" s="11" t="s">
        <v>27</v>
      </c>
      <c r="D427" s="39">
        <f>SUM(D428:D428)</f>
        <v>100</v>
      </c>
      <c r="E427" s="39"/>
      <c r="F427" s="39">
        <f>SUM(D427:E427)</f>
        <v>100</v>
      </c>
    </row>
    <row r="428" spans="1:6" ht="15">
      <c r="A428" s="33"/>
      <c r="B428" s="34"/>
      <c r="C428" s="14" t="s">
        <v>31</v>
      </c>
      <c r="D428" s="36">
        <v>100</v>
      </c>
      <c r="E428" s="36"/>
      <c r="F428" s="39">
        <f>SUM(D428:E428)</f>
        <v>100</v>
      </c>
    </row>
    <row r="429" spans="1:6" ht="15">
      <c r="A429" s="33"/>
      <c r="B429" s="34"/>
      <c r="C429" s="14"/>
      <c r="D429" s="36"/>
      <c r="E429" s="36"/>
      <c r="F429" s="39"/>
    </row>
    <row r="430" spans="1:6" ht="14.25">
      <c r="A430" s="37" t="s">
        <v>273</v>
      </c>
      <c r="B430" s="38"/>
      <c r="C430" s="11" t="s">
        <v>261</v>
      </c>
      <c r="D430" s="36"/>
      <c r="E430" s="36"/>
      <c r="F430" s="39"/>
    </row>
    <row r="431" spans="1:6" ht="14.25">
      <c r="A431" s="45"/>
      <c r="B431" s="34"/>
      <c r="C431" s="11" t="s">
        <v>26</v>
      </c>
      <c r="D431" s="39">
        <f>SUM(D436)</f>
        <v>80.9</v>
      </c>
      <c r="E431" s="39"/>
      <c r="F431" s="39">
        <f>SUM(D431:E431)</f>
        <v>80.9</v>
      </c>
    </row>
    <row r="432" spans="1:6" ht="14.25">
      <c r="A432" s="45"/>
      <c r="B432" s="34"/>
      <c r="C432" s="11" t="s">
        <v>27</v>
      </c>
      <c r="D432" s="39">
        <f>SUM(D433)</f>
        <v>80.9</v>
      </c>
      <c r="E432" s="39"/>
      <c r="F432" s="39">
        <f>SUM(D432:E432)</f>
        <v>80.9</v>
      </c>
    </row>
    <row r="433" spans="1:6" ht="15">
      <c r="A433" s="45"/>
      <c r="B433" s="34"/>
      <c r="C433" s="14" t="s">
        <v>88</v>
      </c>
      <c r="D433" s="36">
        <f>SUM(D440)</f>
        <v>80.9</v>
      </c>
      <c r="E433" s="36"/>
      <c r="F433" s="39">
        <f>SUM(D433:E433)</f>
        <v>80.9</v>
      </c>
    </row>
    <row r="434" spans="1:6" ht="14.25">
      <c r="A434" s="37" t="s">
        <v>274</v>
      </c>
      <c r="B434" s="34"/>
      <c r="C434" s="11" t="s">
        <v>43</v>
      </c>
      <c r="D434" s="39">
        <f>SUM(D439)</f>
        <v>80.9</v>
      </c>
      <c r="E434" s="39"/>
      <c r="F434" s="39">
        <f>SUM(D434:E434)</f>
        <v>80.9</v>
      </c>
    </row>
    <row r="435" spans="1:6" ht="15">
      <c r="A435" s="43" t="s">
        <v>275</v>
      </c>
      <c r="B435" s="40">
        <v>10400</v>
      </c>
      <c r="C435" s="41" t="s">
        <v>262</v>
      </c>
      <c r="D435" s="42"/>
      <c r="E435" s="42"/>
      <c r="F435" s="39"/>
    </row>
    <row r="436" spans="1:6" ht="14.25">
      <c r="A436" s="33"/>
      <c r="B436" s="34"/>
      <c r="C436" s="11" t="s">
        <v>26</v>
      </c>
      <c r="D436" s="39">
        <f>SUM(D437)</f>
        <v>80.9</v>
      </c>
      <c r="E436" s="39"/>
      <c r="F436" s="39">
        <f>SUM(D436:E436)</f>
        <v>80.9</v>
      </c>
    </row>
    <row r="437" spans="1:6" ht="15">
      <c r="A437" s="33"/>
      <c r="B437" s="34"/>
      <c r="C437" s="14" t="s">
        <v>30</v>
      </c>
      <c r="D437" s="36">
        <v>80.9</v>
      </c>
      <c r="E437" s="36"/>
      <c r="F437" s="39">
        <f>SUM(D437:E437)</f>
        <v>80.9</v>
      </c>
    </row>
    <row r="438" spans="1:6" ht="15">
      <c r="A438" s="33"/>
      <c r="B438" s="34"/>
      <c r="C438" s="14"/>
      <c r="D438" s="36"/>
      <c r="E438" s="36"/>
      <c r="F438" s="39"/>
    </row>
    <row r="439" spans="1:6" ht="14.25">
      <c r="A439" s="33"/>
      <c r="B439" s="34"/>
      <c r="C439" s="11" t="s">
        <v>27</v>
      </c>
      <c r="D439" s="39">
        <f>SUM(D440:D440)</f>
        <v>80.9</v>
      </c>
      <c r="E439" s="39"/>
      <c r="F439" s="39">
        <f>SUM(D439:E439)</f>
        <v>80.9</v>
      </c>
    </row>
    <row r="440" spans="1:6" ht="15">
      <c r="A440" s="33"/>
      <c r="B440" s="34"/>
      <c r="C440" s="14" t="s">
        <v>35</v>
      </c>
      <c r="D440" s="36">
        <v>80.9</v>
      </c>
      <c r="E440" s="36"/>
      <c r="F440" s="39">
        <f>SUM(D440:E440)</f>
        <v>80.9</v>
      </c>
    </row>
    <row r="441" spans="1:6" ht="15">
      <c r="A441" s="33"/>
      <c r="B441" s="34"/>
      <c r="C441" s="14"/>
      <c r="D441" s="36"/>
      <c r="E441" s="36"/>
      <c r="F441" s="39"/>
    </row>
    <row r="442" spans="1:6" ht="14.25">
      <c r="A442" s="37" t="s">
        <v>276</v>
      </c>
      <c r="B442" s="38"/>
      <c r="C442" s="11" t="s">
        <v>377</v>
      </c>
      <c r="D442" s="36"/>
      <c r="E442" s="36"/>
      <c r="F442" s="39"/>
    </row>
    <row r="443" spans="1:6" ht="14.25">
      <c r="A443" s="45"/>
      <c r="B443" s="34"/>
      <c r="C443" s="11" t="s">
        <v>26</v>
      </c>
      <c r="D443" s="39">
        <f>SUM(D448)</f>
        <v>275</v>
      </c>
      <c r="E443" s="39"/>
      <c r="F443" s="39">
        <f>SUM(D443:E443)</f>
        <v>275</v>
      </c>
    </row>
    <row r="444" spans="1:6" ht="14.25">
      <c r="A444" s="45"/>
      <c r="B444" s="34"/>
      <c r="C444" s="11" t="s">
        <v>27</v>
      </c>
      <c r="D444" s="39">
        <f>SUM(D445)</f>
        <v>275</v>
      </c>
      <c r="E444" s="39"/>
      <c r="F444" s="39">
        <f>SUM(D444:E444)</f>
        <v>275</v>
      </c>
    </row>
    <row r="445" spans="1:6" ht="15">
      <c r="A445" s="45"/>
      <c r="B445" s="34"/>
      <c r="C445" s="14" t="s">
        <v>88</v>
      </c>
      <c r="D445" s="36">
        <f>SUM(D452)</f>
        <v>275</v>
      </c>
      <c r="E445" s="36"/>
      <c r="F445" s="39">
        <f>SUM(D445:E445)</f>
        <v>275</v>
      </c>
    </row>
    <row r="446" spans="1:6" ht="14.25">
      <c r="A446" s="37" t="s">
        <v>277</v>
      </c>
      <c r="B446" s="34"/>
      <c r="C446" s="11" t="s">
        <v>43</v>
      </c>
      <c r="D446" s="39">
        <f>SUM(D451)</f>
        <v>275</v>
      </c>
      <c r="E446" s="39"/>
      <c r="F446" s="39">
        <f>SUM(D446:E446)</f>
        <v>275</v>
      </c>
    </row>
    <row r="447" spans="1:6" ht="15">
      <c r="A447" s="43" t="s">
        <v>278</v>
      </c>
      <c r="B447" s="40">
        <v>10400</v>
      </c>
      <c r="C447" s="41" t="s">
        <v>262</v>
      </c>
      <c r="D447" s="42"/>
      <c r="E447" s="42"/>
      <c r="F447" s="39"/>
    </row>
    <row r="448" spans="1:6" ht="14.25">
      <c r="A448" s="33"/>
      <c r="B448" s="34"/>
      <c r="C448" s="11" t="s">
        <v>26</v>
      </c>
      <c r="D448" s="39">
        <f>SUM(D449)</f>
        <v>275</v>
      </c>
      <c r="E448" s="39"/>
      <c r="F448" s="39">
        <f>SUM(D448:E448)</f>
        <v>275</v>
      </c>
    </row>
    <row r="449" spans="1:6" ht="15">
      <c r="A449" s="33"/>
      <c r="B449" s="34"/>
      <c r="C449" s="14" t="s">
        <v>30</v>
      </c>
      <c r="D449" s="36">
        <v>275</v>
      </c>
      <c r="E449" s="36"/>
      <c r="F449" s="39">
        <f>SUM(D449:E449)</f>
        <v>275</v>
      </c>
    </row>
    <row r="450" spans="1:6" ht="15">
      <c r="A450" s="33"/>
      <c r="B450" s="34"/>
      <c r="C450" s="14"/>
      <c r="D450" s="36"/>
      <c r="E450" s="36"/>
      <c r="F450" s="39"/>
    </row>
    <row r="451" spans="1:6" ht="14.25">
      <c r="A451" s="33"/>
      <c r="B451" s="34"/>
      <c r="C451" s="11" t="s">
        <v>27</v>
      </c>
      <c r="D451" s="39">
        <f>SUM(D452:D452)</f>
        <v>275</v>
      </c>
      <c r="E451" s="39"/>
      <c r="F451" s="39">
        <f>SUM(D451:E451)</f>
        <v>275</v>
      </c>
    </row>
    <row r="452" spans="1:6" ht="15">
      <c r="A452" s="33"/>
      <c r="B452" s="34"/>
      <c r="C452" s="14" t="s">
        <v>35</v>
      </c>
      <c r="D452" s="36">
        <v>275</v>
      </c>
      <c r="E452" s="36"/>
      <c r="F452" s="39">
        <f>SUM(D452:E452)</f>
        <v>275</v>
      </c>
    </row>
    <row r="453" spans="1:6" ht="15">
      <c r="A453" s="33"/>
      <c r="B453" s="34"/>
      <c r="C453" s="14"/>
      <c r="D453" s="36"/>
      <c r="E453" s="36"/>
      <c r="F453" s="39"/>
    </row>
    <row r="454" spans="1:6" ht="14.25">
      <c r="A454" s="37" t="s">
        <v>378</v>
      </c>
      <c r="B454" s="38"/>
      <c r="C454" s="11" t="s">
        <v>264</v>
      </c>
      <c r="D454" s="36"/>
      <c r="E454" s="36"/>
      <c r="F454" s="39"/>
    </row>
    <row r="455" spans="1:6" ht="14.25">
      <c r="A455" s="45"/>
      <c r="B455" s="34"/>
      <c r="C455" s="11" t="s">
        <v>26</v>
      </c>
      <c r="D455" s="39">
        <f>SUM(D460)</f>
        <v>97</v>
      </c>
      <c r="E455" s="39"/>
      <c r="F455" s="39">
        <f>SUM(D455:E455)</f>
        <v>97</v>
      </c>
    </row>
    <row r="456" spans="1:6" ht="14.25">
      <c r="A456" s="45"/>
      <c r="B456" s="34"/>
      <c r="C456" s="11" t="s">
        <v>27</v>
      </c>
      <c r="D456" s="39">
        <f>SUM(D457)</f>
        <v>97</v>
      </c>
      <c r="E456" s="39"/>
      <c r="F456" s="39">
        <f>SUM(D456:E456)</f>
        <v>97</v>
      </c>
    </row>
    <row r="457" spans="1:6" ht="15">
      <c r="A457" s="45"/>
      <c r="B457" s="34"/>
      <c r="C457" s="14" t="s">
        <v>88</v>
      </c>
      <c r="D457" s="36">
        <f>SUM(D464)</f>
        <v>97</v>
      </c>
      <c r="E457" s="36"/>
      <c r="F457" s="39">
        <f>SUM(D457:E457)</f>
        <v>97</v>
      </c>
    </row>
    <row r="458" spans="1:6" ht="14.25">
      <c r="A458" s="37" t="s">
        <v>379</v>
      </c>
      <c r="B458" s="34"/>
      <c r="C458" s="11" t="s">
        <v>43</v>
      </c>
      <c r="D458" s="39">
        <f>SUM(D463)</f>
        <v>97</v>
      </c>
      <c r="E458" s="39"/>
      <c r="F458" s="39">
        <f>SUM(D458:E458)</f>
        <v>97</v>
      </c>
    </row>
    <row r="459" spans="1:6" ht="15">
      <c r="A459" s="43" t="s">
        <v>340</v>
      </c>
      <c r="B459" s="40">
        <v>10401</v>
      </c>
      <c r="C459" s="41" t="s">
        <v>267</v>
      </c>
      <c r="D459" s="42"/>
      <c r="E459" s="42"/>
      <c r="F459" s="39"/>
    </row>
    <row r="460" spans="1:6" ht="14.25">
      <c r="A460" s="33"/>
      <c r="B460" s="34"/>
      <c r="C460" s="11" t="s">
        <v>26</v>
      </c>
      <c r="D460" s="39">
        <f>SUM(D461)</f>
        <v>97</v>
      </c>
      <c r="E460" s="39"/>
      <c r="F460" s="39">
        <f>SUM(D460:E460)</f>
        <v>97</v>
      </c>
    </row>
    <row r="461" spans="1:6" ht="15">
      <c r="A461" s="33"/>
      <c r="B461" s="34"/>
      <c r="C461" s="14" t="s">
        <v>30</v>
      </c>
      <c r="D461" s="36">
        <v>97</v>
      </c>
      <c r="E461" s="36"/>
      <c r="F461" s="39">
        <f>SUM(D461:E461)</f>
        <v>97</v>
      </c>
    </row>
    <row r="462" spans="1:6" ht="15">
      <c r="A462" s="33"/>
      <c r="B462" s="34"/>
      <c r="C462" s="14"/>
      <c r="D462" s="36"/>
      <c r="E462" s="36"/>
      <c r="F462" s="39"/>
    </row>
    <row r="463" spans="1:6" ht="14.25">
      <c r="A463" s="33"/>
      <c r="B463" s="34"/>
      <c r="C463" s="11" t="s">
        <v>27</v>
      </c>
      <c r="D463" s="39">
        <f>SUM(D464:D464)</f>
        <v>97</v>
      </c>
      <c r="E463" s="39"/>
      <c r="F463" s="39">
        <f>SUM(D463:E463)</f>
        <v>97</v>
      </c>
    </row>
    <row r="464" spans="1:6" ht="15">
      <c r="A464" s="33"/>
      <c r="B464" s="34"/>
      <c r="C464" s="14" t="s">
        <v>35</v>
      </c>
      <c r="D464" s="36">
        <v>97</v>
      </c>
      <c r="E464" s="36"/>
      <c r="F464" s="39">
        <f>SUM(D464:E464)</f>
        <v>97</v>
      </c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4
Tartu Linnavolikogu ...oktoobri 2007.a.
määruse nr ... juurde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3"/>
  <sheetViews>
    <sheetView showZeros="0" workbookViewId="0" topLeftCell="A1">
      <selection activeCell="B50" sqref="B50"/>
    </sheetView>
  </sheetViews>
  <sheetFormatPr defaultColWidth="9.140625" defaultRowHeight="12.75"/>
  <cols>
    <col min="1" max="1" width="7.140625" style="53" customWidth="1"/>
    <col min="2" max="2" width="42.140625" style="54" customWidth="1"/>
  </cols>
  <sheetData>
    <row r="1" spans="1:5" ht="25.5" customHeight="1">
      <c r="A1" s="158" t="s">
        <v>134</v>
      </c>
      <c r="B1" s="159"/>
      <c r="C1" s="159"/>
      <c r="D1" s="159"/>
      <c r="E1" s="159"/>
    </row>
    <row r="2" spans="3:5" ht="12.75">
      <c r="C2" s="55"/>
      <c r="D2" s="56"/>
      <c r="E2" s="57" t="s">
        <v>18</v>
      </c>
    </row>
    <row r="3" spans="1:5" ht="25.5" customHeight="1">
      <c r="A3" s="150"/>
      <c r="B3" s="150" t="s">
        <v>111</v>
      </c>
      <c r="C3" s="154" t="s">
        <v>375</v>
      </c>
      <c r="D3" s="156" t="s">
        <v>376</v>
      </c>
      <c r="E3" s="152" t="s">
        <v>112</v>
      </c>
    </row>
    <row r="4" spans="1:5" ht="20.25" customHeight="1">
      <c r="A4" s="151"/>
      <c r="B4" s="151"/>
      <c r="C4" s="155"/>
      <c r="D4" s="157"/>
      <c r="E4" s="153"/>
    </row>
    <row r="5" spans="1:5" ht="14.25">
      <c r="A5" s="58"/>
      <c r="B5" s="59" t="s">
        <v>113</v>
      </c>
      <c r="C5" s="60">
        <f>SUM(C7:C11)</f>
        <v>22834.6</v>
      </c>
      <c r="D5" s="60">
        <f>SUM(D7:D11)</f>
        <v>17.6</v>
      </c>
      <c r="E5" s="60">
        <f>SUM(E7:E11)</f>
        <v>22852.199999999997</v>
      </c>
    </row>
    <row r="6" spans="1:5" ht="14.25">
      <c r="A6" s="61"/>
      <c r="B6" s="62"/>
      <c r="C6" s="63"/>
      <c r="D6" s="64"/>
      <c r="E6" s="64"/>
    </row>
    <row r="7" spans="1:5" ht="15">
      <c r="A7" s="61"/>
      <c r="B7" s="65" t="s">
        <v>36</v>
      </c>
      <c r="C7" s="66">
        <f>SUM(C43,C62)</f>
        <v>11603.699999999999</v>
      </c>
      <c r="D7" s="66">
        <f>SUM(D43,D62)</f>
        <v>0</v>
      </c>
      <c r="E7" s="66">
        <f>SUM(C7:D7)</f>
        <v>11603.699999999999</v>
      </c>
    </row>
    <row r="8" spans="1:5" ht="15">
      <c r="A8" s="61"/>
      <c r="B8" s="65" t="s">
        <v>114</v>
      </c>
      <c r="C8" s="66">
        <f>SUM(C33)</f>
        <v>473</v>
      </c>
      <c r="D8" s="66">
        <f>SUM(D33)</f>
        <v>0</v>
      </c>
      <c r="E8" s="66">
        <f>SUM(C8:D8)</f>
        <v>473</v>
      </c>
    </row>
    <row r="9" spans="1:5" ht="15">
      <c r="A9" s="61"/>
      <c r="B9" s="65" t="s">
        <v>37</v>
      </c>
      <c r="C9" s="66">
        <f>SUM(C38,C67,C93)</f>
        <v>2151.2</v>
      </c>
      <c r="D9" s="66">
        <f>SUM(D38,D67,D93)</f>
        <v>0</v>
      </c>
      <c r="E9" s="66">
        <f>SUM(C9:D9)</f>
        <v>2151.2</v>
      </c>
    </row>
    <row r="10" spans="1:5" ht="15">
      <c r="A10" s="61"/>
      <c r="B10" s="142" t="s">
        <v>38</v>
      </c>
      <c r="C10" s="66">
        <f>SUM(C18)</f>
        <v>9923.8</v>
      </c>
      <c r="D10" s="66">
        <f>SUM(D18)</f>
        <v>0</v>
      </c>
      <c r="E10" s="66">
        <f>SUM(C10:D10)</f>
        <v>9923.8</v>
      </c>
    </row>
    <row r="11" spans="1:5" ht="15">
      <c r="A11" s="61"/>
      <c r="B11" s="67" t="s">
        <v>43</v>
      </c>
      <c r="C11" s="66">
        <f>SUM(C83,C88,C96)</f>
        <v>-1317.1</v>
      </c>
      <c r="D11" s="66">
        <f>SUM(D83,D88,D96)</f>
        <v>17.6</v>
      </c>
      <c r="E11" s="66">
        <f>SUM(C11:D11)</f>
        <v>-1299.5</v>
      </c>
    </row>
    <row r="12" spans="1:5" ht="12.75">
      <c r="A12" s="68"/>
      <c r="B12" s="69"/>
      <c r="C12" s="70"/>
      <c r="D12" s="70"/>
      <c r="E12" s="70"/>
    </row>
    <row r="13" spans="1:5" ht="14.25">
      <c r="A13" s="68"/>
      <c r="B13" s="149" t="s">
        <v>115</v>
      </c>
      <c r="C13" s="149"/>
      <c r="D13" s="149"/>
      <c r="E13" s="149"/>
    </row>
    <row r="14" spans="1:5" ht="12.75">
      <c r="A14" s="71"/>
      <c r="B14" s="72"/>
      <c r="C14" s="72"/>
      <c r="D14" s="72"/>
      <c r="E14" s="72"/>
    </row>
    <row r="15" spans="1:5" ht="25.5" customHeight="1">
      <c r="A15" s="150" t="s">
        <v>116</v>
      </c>
      <c r="B15" s="150" t="s">
        <v>111</v>
      </c>
      <c r="C15" s="154" t="s">
        <v>375</v>
      </c>
      <c r="D15" s="156" t="s">
        <v>376</v>
      </c>
      <c r="E15" s="152" t="s">
        <v>112</v>
      </c>
    </row>
    <row r="16" spans="1:5" ht="18.75" customHeight="1">
      <c r="A16" s="151"/>
      <c r="B16" s="151"/>
      <c r="C16" s="155"/>
      <c r="D16" s="157"/>
      <c r="E16" s="153"/>
    </row>
    <row r="17" spans="1:5" ht="14.25">
      <c r="A17" s="113" t="s">
        <v>307</v>
      </c>
      <c r="B17" s="73" t="s">
        <v>118</v>
      </c>
      <c r="C17" s="81">
        <f>SUM(C18,C33)</f>
        <v>10396.8</v>
      </c>
      <c r="D17" s="81">
        <f>SUM(D18,D33)</f>
        <v>0</v>
      </c>
      <c r="E17" s="81">
        <f aca="true" t="shared" si="0" ref="E17:E28">SUM(C17:D17)</f>
        <v>10396.8</v>
      </c>
    </row>
    <row r="18" spans="1:5" ht="14.25">
      <c r="A18" s="114" t="s">
        <v>48</v>
      </c>
      <c r="B18" s="76" t="s">
        <v>119</v>
      </c>
      <c r="C18" s="82">
        <f>SUM(C19,C25,C27,C29)</f>
        <v>9923.8</v>
      </c>
      <c r="D18" s="82"/>
      <c r="E18" s="84">
        <f t="shared" si="0"/>
        <v>9923.8</v>
      </c>
    </row>
    <row r="19" spans="1:5" ht="15">
      <c r="A19" s="113" t="s">
        <v>49</v>
      </c>
      <c r="B19" s="85" t="s">
        <v>120</v>
      </c>
      <c r="C19" s="82">
        <f>SUM(C20:C24)</f>
        <v>4236</v>
      </c>
      <c r="D19" s="77"/>
      <c r="E19" s="84">
        <f t="shared" si="0"/>
        <v>4236</v>
      </c>
    </row>
    <row r="20" spans="1:5" ht="30">
      <c r="A20" s="113"/>
      <c r="B20" s="79" t="s">
        <v>298</v>
      </c>
      <c r="C20" s="86">
        <v>800</v>
      </c>
      <c r="D20" s="78"/>
      <c r="E20" s="83">
        <f t="shared" si="0"/>
        <v>800</v>
      </c>
    </row>
    <row r="21" spans="1:5" ht="30">
      <c r="A21" s="113"/>
      <c r="B21" s="79" t="s">
        <v>299</v>
      </c>
      <c r="C21" s="86">
        <v>800</v>
      </c>
      <c r="D21" s="78"/>
      <c r="E21" s="83">
        <f t="shared" si="0"/>
        <v>800</v>
      </c>
    </row>
    <row r="22" spans="1:5" ht="30">
      <c r="A22" s="113"/>
      <c r="B22" s="79" t="s">
        <v>300</v>
      </c>
      <c r="C22" s="86">
        <v>600</v>
      </c>
      <c r="D22" s="78"/>
      <c r="E22" s="83">
        <f t="shared" si="0"/>
        <v>600</v>
      </c>
    </row>
    <row r="23" spans="1:5" ht="30">
      <c r="A23" s="113"/>
      <c r="B23" s="79" t="s">
        <v>301</v>
      </c>
      <c r="C23" s="86">
        <v>800</v>
      </c>
      <c r="D23" s="78"/>
      <c r="E23" s="83">
        <f t="shared" si="0"/>
        <v>800</v>
      </c>
    </row>
    <row r="24" spans="1:5" ht="30">
      <c r="A24" s="113"/>
      <c r="B24" s="79" t="s">
        <v>302</v>
      </c>
      <c r="C24" s="86">
        <v>1236</v>
      </c>
      <c r="D24" s="78"/>
      <c r="E24" s="83">
        <f t="shared" si="0"/>
        <v>1236</v>
      </c>
    </row>
    <row r="25" spans="1:5" ht="15">
      <c r="A25" s="113" t="s">
        <v>198</v>
      </c>
      <c r="B25" s="87" t="s">
        <v>121</v>
      </c>
      <c r="C25" s="82">
        <f>SUM(C26:C26)</f>
        <v>2387.8</v>
      </c>
      <c r="D25" s="78"/>
      <c r="E25" s="84">
        <f t="shared" si="0"/>
        <v>2387.8</v>
      </c>
    </row>
    <row r="26" spans="1:5" ht="30">
      <c r="A26" s="113"/>
      <c r="B26" s="88" t="s">
        <v>303</v>
      </c>
      <c r="C26" s="86">
        <v>2387.8</v>
      </c>
      <c r="D26" s="80"/>
      <c r="E26" s="86">
        <f t="shared" si="0"/>
        <v>2387.8</v>
      </c>
    </row>
    <row r="27" spans="1:5" ht="15">
      <c r="A27" s="113" t="s">
        <v>199</v>
      </c>
      <c r="B27" s="85" t="s">
        <v>122</v>
      </c>
      <c r="C27" s="82">
        <f>SUM(C28:C28)</f>
        <v>200</v>
      </c>
      <c r="D27" s="80"/>
      <c r="E27" s="82">
        <f t="shared" si="0"/>
        <v>200</v>
      </c>
    </row>
    <row r="28" spans="1:5" ht="49.5" customHeight="1">
      <c r="A28" s="113"/>
      <c r="B28" s="88" t="s">
        <v>304</v>
      </c>
      <c r="C28" s="80">
        <v>200</v>
      </c>
      <c r="D28" s="80"/>
      <c r="E28" s="80">
        <f t="shared" si="0"/>
        <v>200</v>
      </c>
    </row>
    <row r="29" spans="1:5" ht="15">
      <c r="A29" s="113" t="s">
        <v>202</v>
      </c>
      <c r="B29" s="85" t="s">
        <v>133</v>
      </c>
      <c r="C29" s="82">
        <f>SUM(C30:C32)</f>
        <v>3100</v>
      </c>
      <c r="D29" s="77"/>
      <c r="E29" s="77">
        <f aca="true" t="shared" si="1" ref="E29:E102">SUM(C29:D29)</f>
        <v>3100</v>
      </c>
    </row>
    <row r="30" spans="1:5" ht="15">
      <c r="A30" s="113"/>
      <c r="B30" s="88" t="s">
        <v>305</v>
      </c>
      <c r="C30" s="86">
        <v>1500</v>
      </c>
      <c r="D30" s="80"/>
      <c r="E30" s="80">
        <f>SUM(C30:D30)</f>
        <v>1500</v>
      </c>
    </row>
    <row r="31" spans="1:5" ht="15">
      <c r="A31" s="113"/>
      <c r="B31" s="88" t="s">
        <v>306</v>
      </c>
      <c r="C31" s="86">
        <v>550</v>
      </c>
      <c r="D31" s="80"/>
      <c r="E31" s="80">
        <f>SUM(C31:D31)</f>
        <v>550</v>
      </c>
    </row>
    <row r="32" spans="1:5" ht="15">
      <c r="A32" s="113"/>
      <c r="B32" s="88" t="s">
        <v>128</v>
      </c>
      <c r="C32" s="86">
        <v>1050</v>
      </c>
      <c r="D32" s="80"/>
      <c r="E32" s="80">
        <f>SUM(C32:D32)</f>
        <v>1050</v>
      </c>
    </row>
    <row r="33" spans="1:5" ht="28.5">
      <c r="A33" s="114" t="s">
        <v>89</v>
      </c>
      <c r="B33" s="89" t="s">
        <v>146</v>
      </c>
      <c r="C33" s="77">
        <f>SUM(C34)</f>
        <v>473</v>
      </c>
      <c r="D33" s="77">
        <f>SUM(D34)</f>
        <v>0</v>
      </c>
      <c r="E33" s="77">
        <f t="shared" si="1"/>
        <v>473</v>
      </c>
    </row>
    <row r="34" spans="1:5" ht="30">
      <c r="A34" s="114" t="s">
        <v>90</v>
      </c>
      <c r="B34" s="85" t="s">
        <v>147</v>
      </c>
      <c r="C34" s="77">
        <f>SUM(C35)</f>
        <v>473</v>
      </c>
      <c r="D34" s="77">
        <f>SUM(D35)</f>
        <v>0</v>
      </c>
      <c r="E34" s="77">
        <f t="shared" si="1"/>
        <v>473</v>
      </c>
    </row>
    <row r="35" spans="1:5" ht="15">
      <c r="A35" s="114"/>
      <c r="B35" s="88" t="s">
        <v>148</v>
      </c>
      <c r="C35" s="86">
        <f>823-350</f>
        <v>473</v>
      </c>
      <c r="D35" s="86"/>
      <c r="E35" s="80">
        <f>SUM(C35:D35)</f>
        <v>473</v>
      </c>
    </row>
    <row r="36" spans="1:5" ht="14.25">
      <c r="A36" s="113"/>
      <c r="B36" s="89"/>
      <c r="C36" s="82"/>
      <c r="D36" s="82"/>
      <c r="E36" s="80"/>
    </row>
    <row r="37" spans="1:5" ht="14.25">
      <c r="A37" s="137" t="s">
        <v>50</v>
      </c>
      <c r="B37" s="73" t="s">
        <v>123</v>
      </c>
      <c r="C37" s="74">
        <f>SUM(C38)</f>
        <v>60</v>
      </c>
      <c r="D37" s="75"/>
      <c r="E37" s="74">
        <f t="shared" si="1"/>
        <v>60</v>
      </c>
    </row>
    <row r="38" spans="1:5" ht="14.25">
      <c r="A38" s="115" t="s">
        <v>203</v>
      </c>
      <c r="B38" s="76" t="s">
        <v>117</v>
      </c>
      <c r="C38" s="77">
        <f>SUM(C39)</f>
        <v>60</v>
      </c>
      <c r="D38" s="78"/>
      <c r="E38" s="77">
        <f t="shared" si="1"/>
        <v>60</v>
      </c>
    </row>
    <row r="39" spans="1:5" ht="15">
      <c r="A39" s="115" t="s">
        <v>214</v>
      </c>
      <c r="B39" s="79" t="s">
        <v>309</v>
      </c>
      <c r="C39" s="77">
        <f>SUM(C40)</f>
        <v>60</v>
      </c>
      <c r="D39" s="138"/>
      <c r="E39" s="77">
        <f t="shared" si="1"/>
        <v>60</v>
      </c>
    </row>
    <row r="40" spans="1:5" ht="18.75" customHeight="1">
      <c r="A40" s="116"/>
      <c r="B40" s="79" t="s">
        <v>308</v>
      </c>
      <c r="C40" s="80">
        <v>60</v>
      </c>
      <c r="D40" s="78"/>
      <c r="E40" s="80">
        <f>SUM(C40:D40)</f>
        <v>60</v>
      </c>
    </row>
    <row r="41" spans="1:5" ht="15">
      <c r="A41" s="116"/>
      <c r="B41" s="79"/>
      <c r="C41" s="91"/>
      <c r="D41" s="90"/>
      <c r="E41" s="80"/>
    </row>
    <row r="42" spans="1:5" ht="14.25">
      <c r="A42" s="137" t="s">
        <v>54</v>
      </c>
      <c r="B42" s="73" t="s">
        <v>124</v>
      </c>
      <c r="C42" s="92">
        <f>SUM(C43)</f>
        <v>10533.4</v>
      </c>
      <c r="D42" s="92">
        <f>SUM(D43)</f>
        <v>0</v>
      </c>
      <c r="E42" s="92">
        <f t="shared" si="1"/>
        <v>10533.4</v>
      </c>
    </row>
    <row r="43" spans="1:5" ht="14.25">
      <c r="A43" s="146" t="s">
        <v>220</v>
      </c>
      <c r="B43" s="93" t="s">
        <v>125</v>
      </c>
      <c r="C43" s="94">
        <f>SUM(C44,C57)</f>
        <v>10533.4</v>
      </c>
      <c r="D43" s="94"/>
      <c r="E43" s="77">
        <f t="shared" si="1"/>
        <v>10533.4</v>
      </c>
    </row>
    <row r="44" spans="1:5" ht="15">
      <c r="A44" s="118" t="s">
        <v>221</v>
      </c>
      <c r="B44" s="95" t="s">
        <v>126</v>
      </c>
      <c r="C44" s="94">
        <f>C45+C46+C52+C55</f>
        <v>10533.4</v>
      </c>
      <c r="D44" s="94"/>
      <c r="E44" s="77">
        <f t="shared" si="1"/>
        <v>10533.4</v>
      </c>
    </row>
    <row r="45" spans="1:5" ht="42.75">
      <c r="A45" s="118"/>
      <c r="B45" s="93" t="s">
        <v>317</v>
      </c>
      <c r="C45" s="94">
        <v>510</v>
      </c>
      <c r="D45" s="94"/>
      <c r="E45" s="77">
        <f t="shared" si="1"/>
        <v>510</v>
      </c>
    </row>
    <row r="46" spans="1:5" ht="14.25">
      <c r="A46" s="117"/>
      <c r="B46" s="99" t="s">
        <v>311</v>
      </c>
      <c r="C46" s="94">
        <f>SUM(C47,C51)</f>
        <v>1757.1</v>
      </c>
      <c r="D46" s="94"/>
      <c r="E46" s="77">
        <f t="shared" si="1"/>
        <v>1757.1</v>
      </c>
    </row>
    <row r="47" spans="1:5" ht="15">
      <c r="A47" s="117"/>
      <c r="B47" s="97" t="s">
        <v>312</v>
      </c>
      <c r="C47" s="98">
        <f>SUM(C48:C50)</f>
        <v>457.1</v>
      </c>
      <c r="D47" s="98"/>
      <c r="E47" s="80">
        <f>SUM(C47:D47)</f>
        <v>457.1</v>
      </c>
    </row>
    <row r="48" spans="1:5" ht="18.75" customHeight="1">
      <c r="A48" s="117"/>
      <c r="B48" s="97" t="s">
        <v>313</v>
      </c>
      <c r="C48" s="98">
        <v>354</v>
      </c>
      <c r="D48" s="98"/>
      <c r="E48" s="80">
        <f>SUM(C48:D48)</f>
        <v>354</v>
      </c>
    </row>
    <row r="49" spans="1:5" ht="15">
      <c r="A49" s="117"/>
      <c r="B49" s="97" t="s">
        <v>383</v>
      </c>
      <c r="C49" s="98">
        <v>47.8</v>
      </c>
      <c r="D49" s="98"/>
      <c r="E49" s="80">
        <f>SUM(C49:D49)</f>
        <v>47.8</v>
      </c>
    </row>
    <row r="50" spans="1:5" ht="15">
      <c r="A50" s="117"/>
      <c r="B50" s="97" t="s">
        <v>382</v>
      </c>
      <c r="C50" s="98">
        <v>55.3</v>
      </c>
      <c r="D50" s="98"/>
      <c r="E50" s="80">
        <f>SUM(C50:D50)</f>
        <v>55.3</v>
      </c>
    </row>
    <row r="51" spans="1:5" ht="15">
      <c r="A51" s="117"/>
      <c r="B51" s="97" t="s">
        <v>314</v>
      </c>
      <c r="C51" s="98">
        <v>1300</v>
      </c>
      <c r="D51" s="98"/>
      <c r="E51" s="80">
        <f>SUM(C51:D51)</f>
        <v>1300</v>
      </c>
    </row>
    <row r="52" spans="1:5" ht="14.25">
      <c r="A52" s="117"/>
      <c r="B52" s="99" t="s">
        <v>127</v>
      </c>
      <c r="C52" s="94">
        <f>SUM(C53:C54)</f>
        <v>8266.3</v>
      </c>
      <c r="D52" s="94"/>
      <c r="E52" s="77">
        <f t="shared" si="1"/>
        <v>8266.3</v>
      </c>
    </row>
    <row r="53" spans="1:5" ht="15">
      <c r="A53" s="117"/>
      <c r="B53" s="97" t="s">
        <v>315</v>
      </c>
      <c r="C53" s="98">
        <v>8466.3</v>
      </c>
      <c r="D53" s="98"/>
      <c r="E53" s="80">
        <f t="shared" si="1"/>
        <v>8466.3</v>
      </c>
    </row>
    <row r="54" spans="1:5" ht="15">
      <c r="A54" s="117"/>
      <c r="B54" s="97" t="s">
        <v>316</v>
      </c>
      <c r="C54" s="98">
        <v>-200</v>
      </c>
      <c r="D54" s="98"/>
      <c r="E54" s="80">
        <f t="shared" si="1"/>
        <v>-200</v>
      </c>
    </row>
    <row r="55" spans="1:5" ht="14.25">
      <c r="A55" s="117"/>
      <c r="B55" s="99" t="s">
        <v>128</v>
      </c>
      <c r="C55" s="94">
        <f>SUM(C56)</f>
        <v>0</v>
      </c>
      <c r="D55" s="94"/>
      <c r="E55" s="77">
        <f t="shared" si="1"/>
        <v>0</v>
      </c>
    </row>
    <row r="56" spans="1:5" ht="30">
      <c r="A56" s="117"/>
      <c r="B56" s="97" t="s">
        <v>310</v>
      </c>
      <c r="C56" s="98"/>
      <c r="D56" s="98"/>
      <c r="E56" s="80"/>
    </row>
    <row r="57" spans="1:5" ht="15">
      <c r="A57" s="117"/>
      <c r="B57" s="100" t="s">
        <v>318</v>
      </c>
      <c r="C57" s="94">
        <f>SUM(C58:C59)</f>
        <v>0</v>
      </c>
      <c r="D57" s="98"/>
      <c r="E57" s="77">
        <f t="shared" si="1"/>
        <v>0</v>
      </c>
    </row>
    <row r="58" spans="1:5" ht="15">
      <c r="A58" s="117"/>
      <c r="B58" s="97" t="s">
        <v>319</v>
      </c>
      <c r="C58" s="98">
        <v>-700</v>
      </c>
      <c r="D58" s="98"/>
      <c r="E58" s="80">
        <f t="shared" si="1"/>
        <v>-700</v>
      </c>
    </row>
    <row r="59" spans="1:5" ht="15">
      <c r="A59" s="117"/>
      <c r="B59" s="97" t="s">
        <v>320</v>
      </c>
      <c r="C59" s="98">
        <v>700</v>
      </c>
      <c r="D59" s="98"/>
      <c r="E59" s="80">
        <f t="shared" si="1"/>
        <v>700</v>
      </c>
    </row>
    <row r="60" spans="1:5" ht="15">
      <c r="A60" s="117"/>
      <c r="B60" s="97"/>
      <c r="C60" s="98"/>
      <c r="D60" s="98"/>
      <c r="E60" s="80"/>
    </row>
    <row r="61" spans="1:5" ht="14.25">
      <c r="A61" s="118" t="s">
        <v>244</v>
      </c>
      <c r="B61" s="101" t="s">
        <v>129</v>
      </c>
      <c r="C61" s="102">
        <f>C62+C67+C83</f>
        <v>579.3999999999996</v>
      </c>
      <c r="D61" s="102">
        <f>SUM(D62,D67)</f>
        <v>0</v>
      </c>
      <c r="E61" s="74">
        <f t="shared" si="1"/>
        <v>579.3999999999996</v>
      </c>
    </row>
    <row r="62" spans="1:5" ht="14.25">
      <c r="A62" s="114" t="s">
        <v>246</v>
      </c>
      <c r="B62" s="104" t="s">
        <v>341</v>
      </c>
      <c r="C62" s="94">
        <f>SUM(C63)</f>
        <v>1070.3</v>
      </c>
      <c r="D62" s="103"/>
      <c r="E62" s="77">
        <f t="shared" si="1"/>
        <v>1070.3</v>
      </c>
    </row>
    <row r="63" spans="1:5" ht="15">
      <c r="A63" s="113" t="s">
        <v>247</v>
      </c>
      <c r="B63" s="106" t="s">
        <v>342</v>
      </c>
      <c r="C63" s="94">
        <f>SUM(C64:C66)</f>
        <v>1070.3</v>
      </c>
      <c r="D63" s="96"/>
      <c r="E63" s="77">
        <f t="shared" si="1"/>
        <v>1070.3</v>
      </c>
    </row>
    <row r="64" spans="1:5" ht="30" customHeight="1">
      <c r="A64" s="113"/>
      <c r="B64" s="105" t="s">
        <v>343</v>
      </c>
      <c r="C64" s="98">
        <f>150</f>
        <v>150</v>
      </c>
      <c r="D64" s="103"/>
      <c r="E64" s="80">
        <f t="shared" si="1"/>
        <v>150</v>
      </c>
    </row>
    <row r="65" spans="1:5" ht="15">
      <c r="A65" s="113"/>
      <c r="B65" s="105" t="s">
        <v>344</v>
      </c>
      <c r="C65" s="98">
        <v>500</v>
      </c>
      <c r="D65" s="103"/>
      <c r="E65" s="80">
        <f t="shared" si="1"/>
        <v>500</v>
      </c>
    </row>
    <row r="66" spans="1:5" ht="15">
      <c r="A66" s="113"/>
      <c r="B66" s="105" t="s">
        <v>345</v>
      </c>
      <c r="C66" s="98">
        <v>420.3</v>
      </c>
      <c r="D66" s="103"/>
      <c r="E66" s="80">
        <f t="shared" si="1"/>
        <v>420.3</v>
      </c>
    </row>
    <row r="67" spans="1:5" ht="14.25">
      <c r="A67" s="114" t="s">
        <v>321</v>
      </c>
      <c r="B67" s="104" t="s">
        <v>117</v>
      </c>
      <c r="C67" s="94">
        <f>SUM(C68,C70,C72,C77,C80)</f>
        <v>1279.1</v>
      </c>
      <c r="D67" s="94">
        <f>SUM(D68,D70,D72,D77,D80)</f>
        <v>0</v>
      </c>
      <c r="E67" s="77">
        <f t="shared" si="1"/>
        <v>1279.1</v>
      </c>
    </row>
    <row r="68" spans="1:5" ht="15">
      <c r="A68" s="114" t="s">
        <v>322</v>
      </c>
      <c r="B68" s="104" t="s">
        <v>365</v>
      </c>
      <c r="C68" s="94">
        <f>SUM(C69)</f>
        <v>75</v>
      </c>
      <c r="D68" s="94">
        <f>SUM(D69)</f>
        <v>0</v>
      </c>
      <c r="E68" s="77">
        <f>SUM(C68:D68)</f>
        <v>75</v>
      </c>
    </row>
    <row r="69" spans="1:5" ht="30">
      <c r="A69" s="114"/>
      <c r="B69" s="105" t="s">
        <v>366</v>
      </c>
      <c r="C69" s="98">
        <v>75</v>
      </c>
      <c r="D69" s="98"/>
      <c r="E69" s="80">
        <f>SUM(C69:D69)</f>
        <v>75</v>
      </c>
    </row>
    <row r="70" spans="1:5" ht="15">
      <c r="A70" s="114" t="s">
        <v>323</v>
      </c>
      <c r="B70" s="104" t="s">
        <v>346</v>
      </c>
      <c r="C70" s="94">
        <f>SUM(C71)</f>
        <v>204.1</v>
      </c>
      <c r="D70" s="94">
        <f>SUM(D71)</f>
        <v>0</v>
      </c>
      <c r="E70" s="77">
        <f t="shared" si="1"/>
        <v>204.1</v>
      </c>
    </row>
    <row r="71" spans="1:5" ht="30">
      <c r="A71" s="114"/>
      <c r="B71" s="105" t="s">
        <v>347</v>
      </c>
      <c r="C71" s="98">
        <v>204.1</v>
      </c>
      <c r="D71" s="98"/>
      <c r="E71" s="80">
        <f>SUM(C71:D71)</f>
        <v>204.1</v>
      </c>
    </row>
    <row r="72" spans="1:5" ht="15">
      <c r="A72" s="113" t="s">
        <v>324</v>
      </c>
      <c r="B72" s="106" t="s">
        <v>348</v>
      </c>
      <c r="C72" s="94">
        <f>SUM(C73:C76)</f>
        <v>399.99999999999994</v>
      </c>
      <c r="D72" s="98"/>
      <c r="E72" s="80">
        <f t="shared" si="1"/>
        <v>399.99999999999994</v>
      </c>
    </row>
    <row r="73" spans="1:5" ht="45">
      <c r="A73" s="113"/>
      <c r="B73" s="105" t="s">
        <v>349</v>
      </c>
      <c r="C73" s="98">
        <v>-428.8</v>
      </c>
      <c r="D73" s="103"/>
      <c r="E73" s="80">
        <f t="shared" si="1"/>
        <v>-428.8</v>
      </c>
    </row>
    <row r="74" spans="1:5" ht="30">
      <c r="A74" s="113"/>
      <c r="B74" s="105" t="s">
        <v>350</v>
      </c>
      <c r="C74" s="98">
        <f>428.8+400</f>
        <v>828.8</v>
      </c>
      <c r="D74" s="103"/>
      <c r="E74" s="80">
        <f t="shared" si="1"/>
        <v>828.8</v>
      </c>
    </row>
    <row r="75" spans="1:5" ht="15">
      <c r="A75" s="113"/>
      <c r="B75" s="105" t="s">
        <v>351</v>
      </c>
      <c r="C75" s="98">
        <v>-760</v>
      </c>
      <c r="D75" s="103"/>
      <c r="E75" s="80">
        <f t="shared" si="1"/>
        <v>-760</v>
      </c>
    </row>
    <row r="76" spans="1:5" ht="30">
      <c r="A76" s="113"/>
      <c r="B76" s="105" t="s">
        <v>352</v>
      </c>
      <c r="C76" s="98">
        <v>760</v>
      </c>
      <c r="D76" s="103"/>
      <c r="E76" s="80">
        <f t="shared" si="1"/>
        <v>760</v>
      </c>
    </row>
    <row r="77" spans="1:5" ht="15">
      <c r="A77" s="113"/>
      <c r="B77" s="106" t="s">
        <v>72</v>
      </c>
      <c r="C77" s="94">
        <f>SUM(C78:C79)</f>
        <v>0</v>
      </c>
      <c r="D77" s="98"/>
      <c r="E77" s="80">
        <f>SUM(C77:D77)</f>
        <v>0</v>
      </c>
    </row>
    <row r="78" spans="1:5" ht="30">
      <c r="A78" s="113"/>
      <c r="B78" s="105" t="s">
        <v>353</v>
      </c>
      <c r="C78" s="98">
        <v>-160</v>
      </c>
      <c r="D78" s="103"/>
      <c r="E78" s="80">
        <f t="shared" si="1"/>
        <v>-160</v>
      </c>
    </row>
    <row r="79" spans="1:5" ht="30">
      <c r="A79" s="113"/>
      <c r="B79" s="105" t="s">
        <v>354</v>
      </c>
      <c r="C79" s="98">
        <v>160</v>
      </c>
      <c r="D79" s="103"/>
      <c r="E79" s="80">
        <f t="shared" si="1"/>
        <v>160</v>
      </c>
    </row>
    <row r="80" spans="1:5" ht="15">
      <c r="A80" s="114" t="s">
        <v>368</v>
      </c>
      <c r="B80" s="106" t="s">
        <v>236</v>
      </c>
      <c r="C80" s="111">
        <f>SUM(C81:C82)</f>
        <v>600</v>
      </c>
      <c r="D80" s="140"/>
      <c r="E80" s="90">
        <f aca="true" t="shared" si="2" ref="E80:E86">SUM(C80:D80)</f>
        <v>600</v>
      </c>
    </row>
    <row r="81" spans="1:5" ht="45">
      <c r="A81" s="113"/>
      <c r="B81" s="105" t="s">
        <v>367</v>
      </c>
      <c r="C81" s="98">
        <v>200</v>
      </c>
      <c r="D81" s="103"/>
      <c r="E81" s="80">
        <f t="shared" si="2"/>
        <v>200</v>
      </c>
    </row>
    <row r="82" spans="1:5" ht="30">
      <c r="A82" s="113"/>
      <c r="B82" s="105" t="s">
        <v>369</v>
      </c>
      <c r="C82" s="98">
        <v>400</v>
      </c>
      <c r="D82" s="103"/>
      <c r="E82" s="80">
        <f t="shared" si="2"/>
        <v>400</v>
      </c>
    </row>
    <row r="83" spans="1:5" ht="14.25">
      <c r="A83" s="114" t="s">
        <v>325</v>
      </c>
      <c r="B83" s="104" t="s">
        <v>355</v>
      </c>
      <c r="C83" s="94">
        <f>SUM(C84)</f>
        <v>-1770</v>
      </c>
      <c r="D83" s="94">
        <f>SUM(D84)</f>
        <v>0</v>
      </c>
      <c r="E83" s="77">
        <f t="shared" si="2"/>
        <v>-1770</v>
      </c>
    </row>
    <row r="84" spans="1:5" ht="15">
      <c r="A84" s="145" t="s">
        <v>326</v>
      </c>
      <c r="B84" s="106" t="s">
        <v>237</v>
      </c>
      <c r="C84" s="111">
        <f>SUM(C85:C86)</f>
        <v>-1770</v>
      </c>
      <c r="D84" s="111">
        <f>SUM(D85:D85)</f>
        <v>0</v>
      </c>
      <c r="E84" s="90">
        <f t="shared" si="2"/>
        <v>-1770</v>
      </c>
    </row>
    <row r="85" spans="1:5" ht="30">
      <c r="A85" s="141"/>
      <c r="B85" s="105" t="s">
        <v>356</v>
      </c>
      <c r="C85" s="98">
        <v>230</v>
      </c>
      <c r="D85" s="103"/>
      <c r="E85" s="80">
        <f t="shared" si="2"/>
        <v>230</v>
      </c>
    </row>
    <row r="86" spans="1:5" ht="30">
      <c r="A86" s="113"/>
      <c r="B86" s="105" t="s">
        <v>374</v>
      </c>
      <c r="C86" s="98">
        <v>-2000</v>
      </c>
      <c r="D86" s="98"/>
      <c r="E86" s="80">
        <f t="shared" si="2"/>
        <v>-2000</v>
      </c>
    </row>
    <row r="87" spans="1:5" ht="14.25">
      <c r="A87" s="118" t="s">
        <v>250</v>
      </c>
      <c r="B87" s="101" t="s">
        <v>357</v>
      </c>
      <c r="C87" s="102">
        <f aca="true" t="shared" si="3" ref="C87:D89">SUM(C88)</f>
        <v>0</v>
      </c>
      <c r="D87" s="102">
        <f t="shared" si="3"/>
        <v>17.6</v>
      </c>
      <c r="E87" s="74">
        <f>SUM(C87:D87)</f>
        <v>17.6</v>
      </c>
    </row>
    <row r="88" spans="1:5" ht="14.25">
      <c r="A88" s="114" t="s">
        <v>327</v>
      </c>
      <c r="B88" s="104" t="s">
        <v>355</v>
      </c>
      <c r="C88" s="94">
        <f t="shared" si="3"/>
        <v>0</v>
      </c>
      <c r="D88" s="94">
        <f t="shared" si="3"/>
        <v>17.6</v>
      </c>
      <c r="E88" s="77">
        <f>SUM(C88:D88)</f>
        <v>17.6</v>
      </c>
    </row>
    <row r="89" spans="1:5" ht="15">
      <c r="A89" s="141" t="s">
        <v>332</v>
      </c>
      <c r="B89" s="106" t="s">
        <v>92</v>
      </c>
      <c r="C89" s="111">
        <f t="shared" si="3"/>
        <v>0</v>
      </c>
      <c r="D89" s="111">
        <f t="shared" si="3"/>
        <v>17.6</v>
      </c>
      <c r="E89" s="90">
        <f>SUM(C89:D89)</f>
        <v>17.6</v>
      </c>
    </row>
    <row r="90" spans="1:5" ht="30">
      <c r="A90" s="141"/>
      <c r="B90" s="105" t="s">
        <v>358</v>
      </c>
      <c r="C90" s="98"/>
      <c r="D90" s="103">
        <v>17.6</v>
      </c>
      <c r="E90" s="80">
        <f>SUM(C90:D90)</f>
        <v>17.6</v>
      </c>
    </row>
    <row r="91" spans="1:5" ht="15">
      <c r="A91" s="113"/>
      <c r="B91" s="105"/>
      <c r="C91" s="98"/>
      <c r="D91" s="98"/>
      <c r="E91" s="80"/>
    </row>
    <row r="92" spans="1:5" ht="14.25">
      <c r="A92" s="113"/>
      <c r="B92" s="73" t="s">
        <v>131</v>
      </c>
      <c r="C92" s="107">
        <f>SUM(C93,C96)</f>
        <v>1265</v>
      </c>
      <c r="D92" s="107">
        <f>SUM(D93,D96)</f>
        <v>0</v>
      </c>
      <c r="E92" s="74">
        <f t="shared" si="1"/>
        <v>1265</v>
      </c>
    </row>
    <row r="93" spans="1:5" ht="14.25">
      <c r="A93" s="114"/>
      <c r="B93" s="104" t="s">
        <v>117</v>
      </c>
      <c r="C93" s="94">
        <f>SUM(C94)</f>
        <v>812.1</v>
      </c>
      <c r="D93" s="94">
        <f>SUM(D94)</f>
        <v>0</v>
      </c>
      <c r="E93" s="77">
        <f t="shared" si="1"/>
        <v>812.1</v>
      </c>
    </row>
    <row r="94" spans="1:5" ht="15">
      <c r="A94" s="113" t="s">
        <v>288</v>
      </c>
      <c r="B94" s="106" t="s">
        <v>130</v>
      </c>
      <c r="C94" s="94">
        <f>SUM(C95)</f>
        <v>812.1</v>
      </c>
      <c r="D94" s="94"/>
      <c r="E94" s="77">
        <f t="shared" si="1"/>
        <v>812.1</v>
      </c>
    </row>
    <row r="95" spans="1:5" ht="30">
      <c r="A95" s="113"/>
      <c r="B95" s="105" t="s">
        <v>359</v>
      </c>
      <c r="C95" s="98">
        <v>812.1</v>
      </c>
      <c r="D95" s="98"/>
      <c r="E95" s="80">
        <f t="shared" si="1"/>
        <v>812.1</v>
      </c>
    </row>
    <row r="96" spans="1:5" ht="14.25">
      <c r="A96" s="113"/>
      <c r="B96" s="99" t="s">
        <v>355</v>
      </c>
      <c r="C96" s="94">
        <f>SUM(C97,C100)</f>
        <v>452.9</v>
      </c>
      <c r="D96" s="94"/>
      <c r="E96" s="77">
        <f t="shared" si="1"/>
        <v>452.9</v>
      </c>
    </row>
    <row r="97" spans="1:5" ht="15">
      <c r="A97" s="147"/>
      <c r="B97" s="139" t="s">
        <v>360</v>
      </c>
      <c r="C97" s="111">
        <f>SUM(C98:C99)</f>
        <v>355.9</v>
      </c>
      <c r="D97" s="111"/>
      <c r="E97" s="90">
        <f t="shared" si="1"/>
        <v>355.9</v>
      </c>
    </row>
    <row r="98" spans="1:5" ht="30">
      <c r="A98" s="114" t="s">
        <v>273</v>
      </c>
      <c r="B98" s="97" t="s">
        <v>361</v>
      </c>
      <c r="C98" s="98">
        <v>80.9</v>
      </c>
      <c r="D98" s="98"/>
      <c r="E98" s="80">
        <f t="shared" si="1"/>
        <v>80.9</v>
      </c>
    </row>
    <row r="99" spans="1:5" ht="33.75" customHeight="1">
      <c r="A99" s="114" t="s">
        <v>276</v>
      </c>
      <c r="B99" s="97" t="s">
        <v>381</v>
      </c>
      <c r="C99" s="98">
        <v>275</v>
      </c>
      <c r="D99" s="98"/>
      <c r="E99" s="80">
        <f t="shared" si="1"/>
        <v>275</v>
      </c>
    </row>
    <row r="100" spans="1:5" ht="20.25" customHeight="1">
      <c r="A100" s="114"/>
      <c r="B100" s="106" t="s">
        <v>362</v>
      </c>
      <c r="C100" s="94">
        <f>SUM(C101:C101)</f>
        <v>97</v>
      </c>
      <c r="D100" s="94">
        <f>SUM(D101:D101)</f>
        <v>0</v>
      </c>
      <c r="E100" s="77">
        <f t="shared" si="1"/>
        <v>97</v>
      </c>
    </row>
    <row r="101" spans="1:5" ht="30">
      <c r="A101" s="114" t="s">
        <v>378</v>
      </c>
      <c r="B101" s="105" t="s">
        <v>363</v>
      </c>
      <c r="C101" s="98">
        <v>97</v>
      </c>
      <c r="D101" s="98"/>
      <c r="E101" s="80">
        <f t="shared" si="1"/>
        <v>97</v>
      </c>
    </row>
    <row r="102" spans="1:5" ht="14.25">
      <c r="A102" s="113"/>
      <c r="B102" s="104" t="s">
        <v>132</v>
      </c>
      <c r="C102" s="108">
        <f>SUM(C92,C87,C61,C42,C37,C17)</f>
        <v>22834.6</v>
      </c>
      <c r="D102" s="108">
        <f>SUM(D92,D87,D61,D42,D37,D17)</f>
        <v>17.6</v>
      </c>
      <c r="E102" s="110">
        <f t="shared" si="1"/>
        <v>22852.199999999997</v>
      </c>
    </row>
    <row r="103" spans="2:5" ht="12.75">
      <c r="B103" s="109"/>
      <c r="C103" s="55"/>
      <c r="D103" s="55"/>
      <c r="E103" s="55"/>
    </row>
  </sheetData>
  <mergeCells count="12">
    <mergeCell ref="A1:E1"/>
    <mergeCell ref="A3:A4"/>
    <mergeCell ref="B3:B4"/>
    <mergeCell ref="E3:E4"/>
    <mergeCell ref="C3:C4"/>
    <mergeCell ref="D3:D4"/>
    <mergeCell ref="B13:E13"/>
    <mergeCell ref="A15:A16"/>
    <mergeCell ref="B15:B16"/>
    <mergeCell ref="E15:E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 oktoobri 2007. a 
määruse nr ...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2007-08-29T11:29:58Z</cp:lastPrinted>
  <dcterms:created xsi:type="dcterms:W3CDTF">1996-10-14T23:33:28Z</dcterms:created>
  <dcterms:modified xsi:type="dcterms:W3CDTF">2007-09-03T05:30:15Z</dcterms:modified>
  <cp:category/>
  <cp:version/>
  <cp:contentType/>
  <cp:contentStatus/>
</cp:coreProperties>
</file>